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maria.zuleta\Downloads\"/>
    </mc:Choice>
  </mc:AlternateContent>
  <bookViews>
    <workbookView xWindow="0" yWindow="0" windowWidth="28800" windowHeight="10980"/>
  </bookViews>
  <sheets>
    <sheet name="Suscripciones" sheetId="1" r:id="rId1"/>
    <sheet name="Hoja1" sheetId="9" state="hidden" r:id="rId2"/>
    <sheet name="Criterios  016" sheetId="8" state="hidden" r:id="rId3"/>
    <sheet name="Supervisores" sheetId="7" state="hidden" r:id="rId4"/>
    <sheet name="Tipología Procesos" sheetId="6" state="hidden" r:id="rId5"/>
    <sheet name="Dependencias-Areas" sheetId="5" state="hidden" r:id="rId6"/>
    <sheet name="Honorarios" sheetId="4" state="hidden" r:id="rId7"/>
  </sheets>
  <definedNames>
    <definedName name="_xlnm._FilterDatabase" localSheetId="0" hidden="1">Suscripciones!$A$1:$BZ$1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27" i="1" l="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198" i="1"/>
  <c r="AH199" i="1"/>
  <c r="AH200" i="1"/>
  <c r="AH201" i="1"/>
  <c r="AH202" i="1"/>
  <c r="AH203" i="1"/>
  <c r="AH204" i="1"/>
  <c r="AH205" i="1"/>
  <c r="AH206" i="1"/>
  <c r="AH207" i="1"/>
  <c r="AH208" i="1"/>
  <c r="AH209" i="1"/>
  <c r="AH210" i="1"/>
  <c r="AH211" i="1"/>
  <c r="AH212"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AH236" i="1"/>
  <c r="AH237" i="1"/>
  <c r="AH238" i="1"/>
  <c r="AH239" i="1"/>
  <c r="AH240" i="1"/>
  <c r="AH241" i="1"/>
  <c r="AH242" i="1"/>
  <c r="AH243" i="1"/>
  <c r="AH244" i="1"/>
  <c r="AH245" i="1"/>
  <c r="AH246" i="1"/>
  <c r="AH247" i="1"/>
  <c r="AH248" i="1"/>
  <c r="AH249" i="1"/>
  <c r="AH250" i="1"/>
  <c r="AH251" i="1"/>
  <c r="AH252" i="1"/>
  <c r="AH253" i="1"/>
  <c r="AH254" i="1"/>
  <c r="AH255" i="1"/>
  <c r="AH256" i="1"/>
  <c r="AH257" i="1"/>
  <c r="AH258" i="1"/>
  <c r="AH259" i="1"/>
  <c r="AH260" i="1"/>
  <c r="AH261" i="1"/>
  <c r="AH262" i="1"/>
  <c r="AH263" i="1"/>
  <c r="AH264" i="1"/>
  <c r="AH265" i="1"/>
  <c r="AH266" i="1"/>
  <c r="AH267" i="1"/>
  <c r="AH268" i="1"/>
  <c r="AH269" i="1"/>
  <c r="AH270" i="1"/>
  <c r="AH271" i="1"/>
  <c r="AH272" i="1"/>
  <c r="AH273" i="1"/>
  <c r="AH274" i="1"/>
  <c r="AH275" i="1"/>
  <c r="AH276" i="1"/>
  <c r="AH277" i="1"/>
  <c r="AH278" i="1"/>
  <c r="AH279" i="1"/>
  <c r="AH280" i="1"/>
  <c r="AH281" i="1"/>
  <c r="AH282" i="1"/>
  <c r="AH283" i="1"/>
  <c r="AH284" i="1"/>
  <c r="AH12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85" i="1"/>
  <c r="AH86" i="1"/>
  <c r="AH3" i="1"/>
  <c r="AH4"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2" i="1"/>
  <c r="BM284" i="1"/>
  <c r="BE284" i="1"/>
  <c r="AM284" i="1"/>
  <c r="AL284" i="1"/>
  <c r="AK284" i="1"/>
  <c r="AI284" i="1"/>
  <c r="R284" i="1"/>
  <c r="D284" i="1"/>
  <c r="R283" i="1"/>
  <c r="BM282" i="1"/>
  <c r="BE282" i="1"/>
  <c r="AM282" i="1"/>
  <c r="AL282" i="1"/>
  <c r="AK282" i="1"/>
  <c r="AI282" i="1"/>
  <c r="R282" i="1"/>
  <c r="D282" i="1"/>
  <c r="W280" i="1"/>
  <c r="W279" i="1"/>
  <c r="W222" i="1"/>
  <c r="W223" i="1"/>
  <c r="W224" i="1"/>
  <c r="W225" i="1"/>
  <c r="W226" i="1"/>
  <c r="W227" i="1"/>
  <c r="W228" i="1"/>
  <c r="W230" i="1"/>
  <c r="W231" i="1"/>
  <c r="W232" i="1"/>
  <c r="W233" i="1"/>
  <c r="W235" i="1"/>
  <c r="W236" i="1"/>
  <c r="W237" i="1"/>
  <c r="W240" i="1"/>
  <c r="W241" i="1"/>
  <c r="W243" i="1"/>
  <c r="W244" i="1"/>
  <c r="W245" i="1"/>
  <c r="W247" i="1"/>
  <c r="W249" i="1"/>
  <c r="W251" i="1"/>
  <c r="W252" i="1"/>
  <c r="W253" i="1"/>
  <c r="W254" i="1"/>
  <c r="W255" i="1"/>
  <c r="W256" i="1"/>
  <c r="W257" i="1"/>
  <c r="W258" i="1"/>
  <c r="W259" i="1"/>
  <c r="W260" i="1"/>
  <c r="W261" i="1"/>
  <c r="W262" i="1"/>
  <c r="W275" i="1"/>
  <c r="W278" i="1"/>
  <c r="W281" i="1"/>
  <c r="BM272" i="1"/>
  <c r="BM273" i="1"/>
  <c r="BM274" i="1"/>
  <c r="BM275" i="1"/>
  <c r="BM276" i="1"/>
  <c r="BM277" i="1"/>
  <c r="BM278" i="1"/>
  <c r="BM279" i="1"/>
  <c r="BM280" i="1"/>
  <c r="BM281" i="1"/>
  <c r="BM283" i="1"/>
  <c r="BE272" i="1"/>
  <c r="BE273" i="1"/>
  <c r="BE274" i="1"/>
  <c r="BE275" i="1"/>
  <c r="BE276" i="1"/>
  <c r="BE277" i="1"/>
  <c r="BE278" i="1"/>
  <c r="BE279" i="1"/>
  <c r="BE280" i="1"/>
  <c r="BE281" i="1"/>
  <c r="BE283" i="1"/>
  <c r="AM272" i="1"/>
  <c r="AM273" i="1"/>
  <c r="AM274" i="1"/>
  <c r="AM275" i="1"/>
  <c r="AM276" i="1"/>
  <c r="AM277" i="1"/>
  <c r="AM278" i="1"/>
  <c r="AM279" i="1"/>
  <c r="AM280" i="1"/>
  <c r="AM281" i="1"/>
  <c r="AM283" i="1"/>
  <c r="AM271" i="1"/>
  <c r="AL272" i="1"/>
  <c r="AL273" i="1"/>
  <c r="AL274" i="1"/>
  <c r="AL275" i="1"/>
  <c r="AL276" i="1"/>
  <c r="AL277" i="1"/>
  <c r="AL278" i="1"/>
  <c r="AL279" i="1"/>
  <c r="AL280" i="1"/>
  <c r="AL281" i="1"/>
  <c r="AL283" i="1"/>
  <c r="AK272" i="1"/>
  <c r="AK273" i="1"/>
  <c r="AK274" i="1"/>
  <c r="AK275" i="1"/>
  <c r="AK276" i="1"/>
  <c r="AK277" i="1"/>
  <c r="AK278" i="1"/>
  <c r="AK279" i="1"/>
  <c r="AK280" i="1"/>
  <c r="AK281" i="1"/>
  <c r="AK283" i="1"/>
  <c r="AI272" i="1"/>
  <c r="AI273" i="1"/>
  <c r="AI274" i="1"/>
  <c r="AI275" i="1"/>
  <c r="AI276" i="1"/>
  <c r="AI277" i="1"/>
  <c r="AI278" i="1"/>
  <c r="AI279" i="1"/>
  <c r="AI280" i="1"/>
  <c r="AI281" i="1"/>
  <c r="AI283" i="1"/>
  <c r="R272" i="1"/>
  <c r="R273" i="1"/>
  <c r="R274" i="1"/>
  <c r="R275" i="1"/>
  <c r="R276" i="1"/>
  <c r="R277" i="1"/>
  <c r="D272" i="1"/>
  <c r="D273" i="1"/>
  <c r="D274" i="1"/>
  <c r="D275" i="1"/>
  <c r="D276" i="1"/>
  <c r="D277" i="1"/>
  <c r="D278" i="1"/>
  <c r="D279" i="1"/>
  <c r="D280" i="1"/>
  <c r="D281" i="1"/>
  <c r="D283" i="1"/>
  <c r="AP268" i="1"/>
  <c r="BE268" i="1" s="1"/>
  <c r="AI267" i="1"/>
  <c r="BM267" i="1"/>
  <c r="R268" i="1"/>
  <c r="R269" i="1"/>
  <c r="R270" i="1"/>
  <c r="R271" i="1"/>
  <c r="R267" i="1"/>
  <c r="AR265" i="1"/>
  <c r="R266" i="1"/>
  <c r="BM265" i="1"/>
  <c r="BM266" i="1"/>
  <c r="BM268" i="1"/>
  <c r="BM269" i="1"/>
  <c r="BM270" i="1"/>
  <c r="BM271" i="1"/>
  <c r="BE266" i="1"/>
  <c r="BE267" i="1"/>
  <c r="BE269" i="1"/>
  <c r="BE270" i="1"/>
  <c r="BE271" i="1"/>
  <c r="AP265" i="1"/>
  <c r="AM265" i="1"/>
  <c r="AM266" i="1"/>
  <c r="AM267" i="1"/>
  <c r="AM268" i="1"/>
  <c r="AM269" i="1"/>
  <c r="AM270" i="1"/>
  <c r="AL264" i="1"/>
  <c r="AL265" i="1"/>
  <c r="AL266" i="1"/>
  <c r="AL267" i="1"/>
  <c r="AL268" i="1"/>
  <c r="AL269" i="1"/>
  <c r="AL270" i="1"/>
  <c r="AL271" i="1"/>
  <c r="AK265" i="1"/>
  <c r="AK266" i="1"/>
  <c r="AK267" i="1"/>
  <c r="AK268" i="1"/>
  <c r="AK269" i="1"/>
  <c r="AK270" i="1"/>
  <c r="AK271" i="1"/>
  <c r="AI265" i="1"/>
  <c r="AI266" i="1"/>
  <c r="AI269" i="1"/>
  <c r="AI270" i="1"/>
  <c r="AI271" i="1"/>
  <c r="R265" i="1"/>
  <c r="D265" i="1"/>
  <c r="D266" i="1"/>
  <c r="D267" i="1"/>
  <c r="D268" i="1"/>
  <c r="D269" i="1"/>
  <c r="D270" i="1"/>
  <c r="D271" i="1"/>
  <c r="R264" i="1"/>
  <c r="BM263" i="1"/>
  <c r="BM264" i="1"/>
  <c r="BE263" i="1"/>
  <c r="BE264" i="1"/>
  <c r="AM263" i="1"/>
  <c r="AM264" i="1"/>
  <c r="AL263" i="1"/>
  <c r="AK263" i="1"/>
  <c r="AK264" i="1"/>
  <c r="AI263" i="1"/>
  <c r="AI264" i="1"/>
  <c r="R263" i="1"/>
  <c r="D263" i="1"/>
  <c r="D264" i="1"/>
  <c r="Z2"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28" i="1"/>
  <c r="Z109" i="1"/>
  <c r="Z110" i="1"/>
  <c r="Z111" i="1"/>
  <c r="Z112" i="1"/>
  <c r="Z113" i="1"/>
  <c r="Z114" i="1"/>
  <c r="Z115" i="1"/>
  <c r="Z116" i="1"/>
  <c r="Z117" i="1"/>
  <c r="Z118" i="1"/>
  <c r="Z119" i="1"/>
  <c r="BM191" i="1"/>
  <c r="AL260" i="1"/>
  <c r="D260" i="1"/>
  <c r="D261" i="1"/>
  <c r="D262" i="1"/>
  <c r="BM260" i="1"/>
  <c r="BM261" i="1"/>
  <c r="BM262" i="1"/>
  <c r="BE260" i="1"/>
  <c r="BE261" i="1"/>
  <c r="BE262" i="1"/>
  <c r="AM260" i="1"/>
  <c r="AM261" i="1"/>
  <c r="AM262" i="1"/>
  <c r="AL261" i="1"/>
  <c r="AL262" i="1"/>
  <c r="AK260" i="1"/>
  <c r="AK261" i="1"/>
  <c r="AK262" i="1"/>
  <c r="R260" i="1"/>
  <c r="R261" i="1"/>
  <c r="R262" i="1"/>
  <c r="N260" i="1"/>
  <c r="AI260" i="1" s="1"/>
  <c r="N261" i="1"/>
  <c r="AI261" i="1" s="1"/>
  <c r="N262" i="1"/>
  <c r="AI262" i="1" s="1"/>
  <c r="BE238" i="1"/>
  <c r="AM239" i="1"/>
  <c r="AL231" i="1"/>
  <c r="AK231" i="1"/>
  <c r="R3" i="1"/>
  <c r="R4" i="1"/>
  <c r="R5" i="1"/>
  <c r="R6" i="1"/>
  <c r="R7" i="1"/>
  <c r="R8" i="1"/>
  <c r="R9" i="1"/>
  <c r="R10" i="1"/>
  <c r="R11" i="1"/>
  <c r="R12" i="1"/>
  <c r="R13" i="1"/>
  <c r="R14" i="1"/>
  <c r="R15" i="1"/>
  <c r="R16" i="1"/>
  <c r="R17" i="1"/>
  <c r="R18" i="1"/>
  <c r="R20" i="1"/>
  <c r="R21" i="1"/>
  <c r="R22" i="1"/>
  <c r="R23" i="1"/>
  <c r="R24" i="1"/>
  <c r="R25" i="1"/>
  <c r="R26" i="1"/>
  <c r="R27" i="1"/>
  <c r="R28" i="1"/>
  <c r="R29" i="1"/>
  <c r="R30" i="1"/>
  <c r="R31" i="1"/>
  <c r="R32" i="1"/>
  <c r="R33" i="1"/>
  <c r="R34" i="1"/>
  <c r="R35" i="1"/>
  <c r="R36" i="1"/>
  <c r="R37" i="1"/>
  <c r="R38" i="1"/>
  <c r="R39" i="1"/>
  <c r="R40" i="1"/>
  <c r="R41" i="1"/>
  <c r="R42" i="1"/>
  <c r="R43" i="1"/>
  <c r="R44" i="1"/>
  <c r="R45" i="1"/>
  <c r="R46"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28" i="1"/>
  <c r="R109" i="1"/>
  <c r="R110" i="1"/>
  <c r="R111" i="1"/>
  <c r="R112" i="1"/>
  <c r="R113" i="1"/>
  <c r="R114" i="1"/>
  <c r="R115" i="1"/>
  <c r="R116" i="1"/>
  <c r="R117" i="1"/>
  <c r="R118" i="1"/>
  <c r="R119" i="1"/>
  <c r="R120" i="1"/>
  <c r="R121" i="1"/>
  <c r="R122" i="1"/>
  <c r="R123" i="1"/>
  <c r="R124" i="1"/>
  <c r="R125" i="1"/>
  <c r="R126" i="1"/>
  <c r="R127"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6" i="1"/>
  <c r="R187" i="1"/>
  <c r="R188" i="1"/>
  <c r="R189" i="1"/>
  <c r="R190" i="1"/>
  <c r="R191" i="1"/>
  <c r="R193" i="1"/>
  <c r="R194" i="1"/>
  <c r="R195" i="1"/>
  <c r="R196" i="1"/>
  <c r="R197" i="1"/>
  <c r="R198" i="1"/>
  <c r="R199" i="1"/>
  <c r="R200" i="1"/>
  <c r="R201" i="1"/>
  <c r="R202" i="1"/>
  <c r="R203" i="1"/>
  <c r="R204" i="1"/>
  <c r="R205" i="1"/>
  <c r="R206" i="1"/>
  <c r="R207" i="1"/>
  <c r="R208" i="1"/>
  <c r="R209" i="1"/>
  <c r="R210" i="1"/>
  <c r="R211"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3" i="1"/>
  <c r="R245" i="1"/>
  <c r="R246" i="1"/>
  <c r="R247" i="1"/>
  <c r="R248" i="1"/>
  <c r="R249" i="1"/>
  <c r="R250" i="1"/>
  <c r="R251" i="1"/>
  <c r="R252" i="1"/>
  <c r="R253" i="1"/>
  <c r="R254" i="1"/>
  <c r="R255" i="1"/>
  <c r="R256" i="1"/>
  <c r="R257" i="1"/>
  <c r="R258" i="1"/>
  <c r="R259" i="1"/>
  <c r="R2" i="1"/>
  <c r="D213" i="1"/>
  <c r="D214" i="1"/>
  <c r="D215" i="1"/>
  <c r="D216" i="1"/>
  <c r="D217" i="1"/>
  <c r="D218" i="1"/>
  <c r="D219" i="1"/>
  <c r="D220" i="1"/>
  <c r="D221" i="1"/>
  <c r="D193" i="1"/>
  <c r="D194" i="1"/>
  <c r="D195" i="1"/>
  <c r="D196" i="1"/>
  <c r="D197" i="1"/>
  <c r="D198" i="1"/>
  <c r="D199" i="1"/>
  <c r="D200" i="1"/>
  <c r="D201" i="1"/>
  <c r="AL215" i="1"/>
  <c r="D208" i="1"/>
  <c r="D209" i="1"/>
  <c r="D210" i="1"/>
  <c r="D211" i="1"/>
  <c r="D222" i="1"/>
  <c r="D223" i="1"/>
  <c r="D224" i="1"/>
  <c r="D225" i="1"/>
  <c r="D226" i="1"/>
  <c r="D227" i="1"/>
  <c r="D228" i="1"/>
  <c r="D229" i="1"/>
  <c r="D230" i="1"/>
  <c r="D231" i="1"/>
  <c r="D232" i="1"/>
  <c r="D233" i="1"/>
  <c r="D234" i="1"/>
  <c r="D235" i="1"/>
  <c r="D236" i="1"/>
  <c r="D237" i="1"/>
  <c r="D238" i="1"/>
  <c r="D239" i="1"/>
  <c r="D240" i="1"/>
  <c r="D241" i="1"/>
  <c r="D243" i="1"/>
  <c r="D245" i="1"/>
  <c r="D246" i="1"/>
  <c r="D247" i="1"/>
  <c r="D248" i="1"/>
  <c r="D249" i="1"/>
  <c r="D250" i="1"/>
  <c r="D251" i="1"/>
  <c r="D252" i="1"/>
  <c r="D253" i="1"/>
  <c r="D254" i="1"/>
  <c r="D255" i="1"/>
  <c r="D256" i="1"/>
  <c r="D257" i="1"/>
  <c r="D258" i="1"/>
  <c r="D259" i="1"/>
  <c r="BM249" i="1"/>
  <c r="BM250" i="1"/>
  <c r="BM251" i="1"/>
  <c r="BM252" i="1"/>
  <c r="BM253" i="1"/>
  <c r="BM254" i="1"/>
  <c r="BM255" i="1"/>
  <c r="BM256" i="1"/>
  <c r="BM257" i="1"/>
  <c r="BM258" i="1"/>
  <c r="BM259" i="1"/>
  <c r="BE249" i="1"/>
  <c r="BE250" i="1"/>
  <c r="BE251" i="1"/>
  <c r="BE252" i="1"/>
  <c r="BE253" i="1"/>
  <c r="BE254" i="1"/>
  <c r="BE255" i="1"/>
  <c r="BE256" i="1"/>
  <c r="BE257" i="1"/>
  <c r="BE258" i="1"/>
  <c r="BE259" i="1"/>
  <c r="AM249" i="1"/>
  <c r="AM250" i="1"/>
  <c r="AM251" i="1"/>
  <c r="AM252" i="1"/>
  <c r="AM253" i="1"/>
  <c r="AM254" i="1"/>
  <c r="AM255" i="1"/>
  <c r="AM256" i="1"/>
  <c r="AM257" i="1"/>
  <c r="AM258" i="1"/>
  <c r="AM259" i="1"/>
  <c r="AL249" i="1"/>
  <c r="AL250" i="1"/>
  <c r="AL251" i="1"/>
  <c r="AL252" i="1"/>
  <c r="AL253" i="1"/>
  <c r="AL254" i="1"/>
  <c r="AL255" i="1"/>
  <c r="AL256" i="1"/>
  <c r="AL257" i="1"/>
  <c r="AL258" i="1"/>
  <c r="AL259" i="1"/>
  <c r="AK249" i="1"/>
  <c r="AK250" i="1"/>
  <c r="AK251" i="1"/>
  <c r="AK252" i="1"/>
  <c r="AK253" i="1"/>
  <c r="AK254" i="1"/>
  <c r="AK255" i="1"/>
  <c r="AK256" i="1"/>
  <c r="AK257" i="1"/>
  <c r="AK258" i="1"/>
  <c r="AK259" i="1"/>
  <c r="N249" i="1"/>
  <c r="AI249" i="1" s="1"/>
  <c r="N250" i="1"/>
  <c r="AI250" i="1" s="1"/>
  <c r="N251" i="1"/>
  <c r="AI251" i="1" s="1"/>
  <c r="N252" i="1"/>
  <c r="AI252" i="1" s="1"/>
  <c r="N253" i="1"/>
  <c r="AI253" i="1" s="1"/>
  <c r="N254" i="1"/>
  <c r="AI254" i="1" s="1"/>
  <c r="N255" i="1"/>
  <c r="AI255" i="1" s="1"/>
  <c r="N256" i="1"/>
  <c r="AI256" i="1" s="1"/>
  <c r="N257" i="1"/>
  <c r="AI257" i="1" s="1"/>
  <c r="N258" i="1"/>
  <c r="AI258" i="1" s="1"/>
  <c r="N259" i="1"/>
  <c r="AI259" i="1" s="1"/>
  <c r="N194" i="1"/>
  <c r="AK190" i="1"/>
  <c r="D207" i="1"/>
  <c r="AK180" i="1"/>
  <c r="AK178" i="1"/>
  <c r="AL178" i="1"/>
  <c r="AM178" i="1"/>
  <c r="BM207" i="1"/>
  <c r="BM208" i="1"/>
  <c r="BM209" i="1"/>
  <c r="BM210" i="1"/>
  <c r="BM211" i="1"/>
  <c r="BM213" i="1"/>
  <c r="BM214" i="1"/>
  <c r="BM215" i="1"/>
  <c r="BM216" i="1"/>
  <c r="BM217" i="1"/>
  <c r="BM218" i="1"/>
  <c r="BM219" i="1"/>
  <c r="BM220" i="1"/>
  <c r="BM221" i="1"/>
  <c r="BM222" i="1"/>
  <c r="BM223" i="1"/>
  <c r="BM224" i="1"/>
  <c r="BM225" i="1"/>
  <c r="BM226" i="1"/>
  <c r="BM227" i="1"/>
  <c r="BM228" i="1"/>
  <c r="BM229" i="1"/>
  <c r="BM230" i="1"/>
  <c r="BM231" i="1"/>
  <c r="BM232" i="1"/>
  <c r="BM233" i="1"/>
  <c r="BM234" i="1"/>
  <c r="BM235" i="1"/>
  <c r="BM236" i="1"/>
  <c r="BM237" i="1"/>
  <c r="BM238" i="1"/>
  <c r="BM239" i="1"/>
  <c r="BM240" i="1"/>
  <c r="BM241" i="1"/>
  <c r="BM243" i="1"/>
  <c r="BM244" i="1"/>
  <c r="BM245" i="1"/>
  <c r="BM246" i="1"/>
  <c r="BM247" i="1"/>
  <c r="BM248" i="1"/>
  <c r="BE207" i="1"/>
  <c r="BE208" i="1"/>
  <c r="BE209" i="1"/>
  <c r="BE210" i="1"/>
  <c r="BE211" i="1"/>
  <c r="BE213" i="1"/>
  <c r="BE214" i="1"/>
  <c r="BE215" i="1"/>
  <c r="BE216" i="1"/>
  <c r="BE217" i="1"/>
  <c r="BE218" i="1"/>
  <c r="BE219" i="1"/>
  <c r="BE220" i="1"/>
  <c r="BE221" i="1"/>
  <c r="BE222" i="1"/>
  <c r="BE223" i="1"/>
  <c r="BE224" i="1"/>
  <c r="BE225" i="1"/>
  <c r="BE226" i="1"/>
  <c r="BE227" i="1"/>
  <c r="BE228" i="1"/>
  <c r="BE229" i="1"/>
  <c r="BE230" i="1"/>
  <c r="BE231" i="1"/>
  <c r="BE232" i="1"/>
  <c r="BE233" i="1"/>
  <c r="BE234" i="1"/>
  <c r="BE235" i="1"/>
  <c r="BE236" i="1"/>
  <c r="BE237" i="1"/>
  <c r="BE239" i="1"/>
  <c r="BE240" i="1"/>
  <c r="BE241" i="1"/>
  <c r="BE243" i="1"/>
  <c r="BE244" i="1"/>
  <c r="BE245" i="1"/>
  <c r="BE246" i="1"/>
  <c r="BE247" i="1"/>
  <c r="BE248" i="1"/>
  <c r="AM207" i="1"/>
  <c r="AM208" i="1"/>
  <c r="AM209" i="1"/>
  <c r="AM210" i="1"/>
  <c r="AM211" i="1"/>
  <c r="AM213" i="1"/>
  <c r="AM214" i="1"/>
  <c r="AM215" i="1"/>
  <c r="AM216" i="1"/>
  <c r="AM217" i="1"/>
  <c r="AM218" i="1"/>
  <c r="AM219" i="1"/>
  <c r="AM220" i="1"/>
  <c r="AM221" i="1"/>
  <c r="AM222" i="1"/>
  <c r="AM223" i="1"/>
  <c r="AM224" i="1"/>
  <c r="AM225" i="1"/>
  <c r="AM226" i="1"/>
  <c r="AM227" i="1"/>
  <c r="AM228" i="1"/>
  <c r="AM229" i="1"/>
  <c r="AM230" i="1"/>
  <c r="AM231" i="1"/>
  <c r="AM232" i="1"/>
  <c r="AM233" i="1"/>
  <c r="AM234" i="1"/>
  <c r="AM235" i="1"/>
  <c r="AM236" i="1"/>
  <c r="AM237" i="1"/>
  <c r="AM238" i="1"/>
  <c r="AM240" i="1"/>
  <c r="AM241" i="1"/>
  <c r="AM243" i="1"/>
  <c r="AM244" i="1"/>
  <c r="AM245" i="1"/>
  <c r="AM246" i="1"/>
  <c r="AM247" i="1"/>
  <c r="AM248" i="1"/>
  <c r="AL207" i="1"/>
  <c r="AL208" i="1"/>
  <c r="AL209" i="1"/>
  <c r="AL210" i="1"/>
  <c r="AL211" i="1"/>
  <c r="AL213" i="1"/>
  <c r="AL214" i="1"/>
  <c r="AL216" i="1"/>
  <c r="AL217" i="1"/>
  <c r="AL218" i="1"/>
  <c r="AL219" i="1"/>
  <c r="AL220" i="1"/>
  <c r="AL221" i="1"/>
  <c r="AL222" i="1"/>
  <c r="AL223" i="1"/>
  <c r="AL224" i="1"/>
  <c r="AL225" i="1"/>
  <c r="AL226" i="1"/>
  <c r="AL227" i="1"/>
  <c r="AL228" i="1"/>
  <c r="AL229" i="1"/>
  <c r="AL230" i="1"/>
  <c r="AL232" i="1"/>
  <c r="AL233" i="1"/>
  <c r="AL234" i="1"/>
  <c r="AL235" i="1"/>
  <c r="AL236" i="1"/>
  <c r="AL237" i="1"/>
  <c r="AL238" i="1"/>
  <c r="AL239" i="1"/>
  <c r="AL240" i="1"/>
  <c r="AL241" i="1"/>
  <c r="AL243" i="1"/>
  <c r="AL244" i="1"/>
  <c r="AL245" i="1"/>
  <c r="AL246" i="1"/>
  <c r="AL247" i="1"/>
  <c r="AL248" i="1"/>
  <c r="AK207" i="1"/>
  <c r="AK208" i="1"/>
  <c r="AK209" i="1"/>
  <c r="AK210" i="1"/>
  <c r="AK211" i="1"/>
  <c r="AK213" i="1"/>
  <c r="AK214" i="1"/>
  <c r="AK215" i="1"/>
  <c r="AK216" i="1"/>
  <c r="AK217" i="1"/>
  <c r="AK218" i="1"/>
  <c r="AK219" i="1"/>
  <c r="AK220" i="1"/>
  <c r="AK221" i="1"/>
  <c r="AK222" i="1"/>
  <c r="AK223" i="1"/>
  <c r="AK224" i="1"/>
  <c r="AK225" i="1"/>
  <c r="AK226" i="1"/>
  <c r="AK227" i="1"/>
  <c r="AK228" i="1"/>
  <c r="AK229" i="1"/>
  <c r="AK230" i="1"/>
  <c r="AK232" i="1"/>
  <c r="AK233" i="1"/>
  <c r="AK234" i="1"/>
  <c r="AK235" i="1"/>
  <c r="AK236" i="1"/>
  <c r="AK237" i="1"/>
  <c r="AK238" i="1"/>
  <c r="AK239" i="1"/>
  <c r="AK240" i="1"/>
  <c r="AK241" i="1"/>
  <c r="AK243" i="1"/>
  <c r="AK244" i="1"/>
  <c r="AK245" i="1"/>
  <c r="AK246" i="1"/>
  <c r="AK247" i="1"/>
  <c r="AK248" i="1"/>
  <c r="W207" i="1"/>
  <c r="W208" i="1"/>
  <c r="W209" i="1"/>
  <c r="W210" i="1"/>
  <c r="W211" i="1"/>
  <c r="W213" i="1"/>
  <c r="W214" i="1"/>
  <c r="W215" i="1"/>
  <c r="W216" i="1"/>
  <c r="W217" i="1"/>
  <c r="W218" i="1"/>
  <c r="W219" i="1"/>
  <c r="W220" i="1"/>
  <c r="W221" i="1"/>
  <c r="N207" i="1"/>
  <c r="AI207" i="1" s="1"/>
  <c r="N208" i="1"/>
  <c r="AI208" i="1" s="1"/>
  <c r="N209" i="1"/>
  <c r="AI209" i="1" s="1"/>
  <c r="N210" i="1"/>
  <c r="AI210" i="1" s="1"/>
  <c r="N211" i="1"/>
  <c r="AI211" i="1" s="1"/>
  <c r="N213" i="1"/>
  <c r="AI213" i="1" s="1"/>
  <c r="N214" i="1"/>
  <c r="AI214" i="1" s="1"/>
  <c r="N215" i="1"/>
  <c r="AI215" i="1" s="1"/>
  <c r="N216" i="1"/>
  <c r="AI216" i="1" s="1"/>
  <c r="N217" i="1"/>
  <c r="AI217" i="1" s="1"/>
  <c r="N218" i="1"/>
  <c r="AI218" i="1" s="1"/>
  <c r="N219" i="1"/>
  <c r="AI219" i="1" s="1"/>
  <c r="N220" i="1"/>
  <c r="AI220" i="1" s="1"/>
  <c r="N221" i="1"/>
  <c r="AI221" i="1" s="1"/>
  <c r="N222" i="1"/>
  <c r="AI222" i="1" s="1"/>
  <c r="N223" i="1"/>
  <c r="AI223" i="1" s="1"/>
  <c r="N224" i="1"/>
  <c r="AI224" i="1" s="1"/>
  <c r="N225" i="1"/>
  <c r="AI225" i="1" s="1"/>
  <c r="N226" i="1"/>
  <c r="AI226" i="1" s="1"/>
  <c r="N227" i="1"/>
  <c r="AI227" i="1" s="1"/>
  <c r="N228" i="1"/>
  <c r="AI228" i="1" s="1"/>
  <c r="N229" i="1"/>
  <c r="AI229" i="1" s="1"/>
  <c r="N230" i="1"/>
  <c r="AI230" i="1" s="1"/>
  <c r="N231" i="1"/>
  <c r="AI231" i="1" s="1"/>
  <c r="N232" i="1"/>
  <c r="AI232" i="1" s="1"/>
  <c r="N233" i="1"/>
  <c r="AI233" i="1" s="1"/>
  <c r="N234" i="1"/>
  <c r="AI234" i="1" s="1"/>
  <c r="N235" i="1"/>
  <c r="AI235" i="1" s="1"/>
  <c r="N236" i="1"/>
  <c r="AI236" i="1" s="1"/>
  <c r="N237" i="1"/>
  <c r="AI237" i="1" s="1"/>
  <c r="N238" i="1"/>
  <c r="AI238" i="1" s="1"/>
  <c r="N239" i="1"/>
  <c r="AI239" i="1" s="1"/>
  <c r="N240" i="1"/>
  <c r="AI240" i="1" s="1"/>
  <c r="N241" i="1"/>
  <c r="AI241" i="1" s="1"/>
  <c r="N243" i="1"/>
  <c r="AI243" i="1" s="1"/>
  <c r="AI244" i="1"/>
  <c r="N245" i="1"/>
  <c r="AI245" i="1" s="1"/>
  <c r="N246" i="1"/>
  <c r="AI246" i="1" s="1"/>
  <c r="N247" i="1"/>
  <c r="AI247" i="1" s="1"/>
  <c r="N248" i="1"/>
  <c r="AI248" i="1" s="1"/>
  <c r="D176" i="1"/>
  <c r="BM168" i="1"/>
  <c r="BM148" i="1"/>
  <c r="N130" i="1"/>
  <c r="N131" i="1"/>
  <c r="N132" i="1"/>
  <c r="N133" i="1"/>
  <c r="N134" i="1"/>
  <c r="N135" i="1"/>
  <c r="N136" i="1"/>
  <c r="N137" i="1"/>
  <c r="N138" i="1"/>
  <c r="N139" i="1"/>
  <c r="N140" i="1"/>
  <c r="N141" i="1"/>
  <c r="N142" i="1"/>
  <c r="N143" i="1"/>
  <c r="N144" i="1"/>
  <c r="AI144" i="1" s="1"/>
  <c r="N145" i="1"/>
  <c r="N146" i="1"/>
  <c r="N147" i="1"/>
  <c r="N148" i="1"/>
  <c r="N149" i="1"/>
  <c r="N150" i="1"/>
  <c r="N151" i="1"/>
  <c r="N152" i="1"/>
  <c r="N153" i="1"/>
  <c r="N154" i="1"/>
  <c r="N155" i="1"/>
  <c r="N156" i="1"/>
  <c r="AI156" i="1" s="1"/>
  <c r="N157" i="1"/>
  <c r="N158" i="1"/>
  <c r="N159" i="1"/>
  <c r="N160" i="1"/>
  <c r="N161" i="1"/>
  <c r="N162" i="1"/>
  <c r="N163" i="1"/>
  <c r="N164" i="1"/>
  <c r="N165" i="1"/>
  <c r="N166" i="1"/>
  <c r="N167" i="1"/>
  <c r="N168" i="1"/>
  <c r="N169" i="1"/>
  <c r="N170" i="1"/>
  <c r="N171" i="1"/>
  <c r="N172" i="1"/>
  <c r="N173" i="1"/>
  <c r="N174" i="1"/>
  <c r="N175" i="1"/>
  <c r="N176" i="1"/>
  <c r="N177" i="1"/>
  <c r="N178" i="1"/>
  <c r="AI178" i="1" s="1"/>
  <c r="N179" i="1"/>
  <c r="N180" i="1"/>
  <c r="N181" i="1"/>
  <c r="N182" i="1"/>
  <c r="N183" i="1"/>
  <c r="N184" i="1"/>
  <c r="N186" i="1"/>
  <c r="N187" i="1"/>
  <c r="N188" i="1"/>
  <c r="N189" i="1"/>
  <c r="N190" i="1"/>
  <c r="N191" i="1"/>
  <c r="N193" i="1"/>
  <c r="N195" i="1"/>
  <c r="N196" i="1"/>
  <c r="N197" i="1"/>
  <c r="N198" i="1"/>
  <c r="N199" i="1"/>
  <c r="N200" i="1"/>
  <c r="N201" i="1"/>
  <c r="N202" i="1"/>
  <c r="N203" i="1"/>
  <c r="N204" i="1"/>
  <c r="N205" i="1"/>
  <c r="N206" i="1"/>
  <c r="N3" i="1"/>
  <c r="N4" i="1"/>
  <c r="N5" i="1"/>
  <c r="N6" i="1"/>
  <c r="N7" i="1"/>
  <c r="N8" i="1"/>
  <c r="N9" i="1"/>
  <c r="N10" i="1"/>
  <c r="N11" i="1"/>
  <c r="N12" i="1"/>
  <c r="N13" i="1"/>
  <c r="N14" i="1"/>
  <c r="N15" i="1"/>
  <c r="N16" i="1"/>
  <c r="N17" i="1"/>
  <c r="N18" i="1"/>
  <c r="N20" i="1"/>
  <c r="N21" i="1"/>
  <c r="N22" i="1"/>
  <c r="N23" i="1"/>
  <c r="N24" i="1"/>
  <c r="N25" i="1"/>
  <c r="N26" i="1"/>
  <c r="N27" i="1"/>
  <c r="N28" i="1"/>
  <c r="N29" i="1"/>
  <c r="N30" i="1"/>
  <c r="N31" i="1"/>
  <c r="N32" i="1"/>
  <c r="N33" i="1"/>
  <c r="N34" i="1"/>
  <c r="N35" i="1"/>
  <c r="N36" i="1"/>
  <c r="N37" i="1"/>
  <c r="N38" i="1"/>
  <c r="N39" i="1"/>
  <c r="N40" i="1"/>
  <c r="N41" i="1"/>
  <c r="N42" i="1"/>
  <c r="N43" i="1"/>
  <c r="N44" i="1"/>
  <c r="N45" i="1"/>
  <c r="N46"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28" i="1"/>
  <c r="N109" i="1"/>
  <c r="N110" i="1"/>
  <c r="N111" i="1"/>
  <c r="N112" i="1"/>
  <c r="N113" i="1"/>
  <c r="N114" i="1"/>
  <c r="N115" i="1"/>
  <c r="N116" i="1"/>
  <c r="N117" i="1"/>
  <c r="N118" i="1"/>
  <c r="N119" i="1"/>
  <c r="N120" i="1"/>
  <c r="N121" i="1"/>
  <c r="N122" i="1"/>
  <c r="N123" i="1"/>
  <c r="N124" i="1"/>
  <c r="N125" i="1"/>
  <c r="N126" i="1"/>
  <c r="AI126" i="1" s="1"/>
  <c r="N127" i="1"/>
  <c r="N129" i="1"/>
  <c r="N2" i="1"/>
  <c r="W127"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6" i="1"/>
  <c r="W187" i="1"/>
  <c r="W188" i="1"/>
  <c r="W189" i="1"/>
  <c r="W190" i="1"/>
  <c r="W191" i="1"/>
  <c r="W193" i="1"/>
  <c r="W194" i="1"/>
  <c r="W195" i="1"/>
  <c r="W196" i="1"/>
  <c r="W197" i="1"/>
  <c r="W198" i="1"/>
  <c r="W199" i="1"/>
  <c r="W200" i="1"/>
  <c r="W201" i="1"/>
  <c r="W202" i="1"/>
  <c r="W203" i="1"/>
  <c r="W204" i="1"/>
  <c r="W205" i="1"/>
  <c r="W206" i="1"/>
  <c r="AL109" i="1"/>
  <c r="BM81" i="1"/>
  <c r="BM58" i="1"/>
  <c r="D55" i="1"/>
  <c r="BM17" i="1"/>
  <c r="AM6" i="1"/>
  <c r="AM30" i="1"/>
  <c r="AM31" i="1"/>
  <c r="AM32" i="1"/>
  <c r="AM33" i="1"/>
  <c r="AM34" i="1"/>
  <c r="AM35" i="1"/>
  <c r="AM36" i="1"/>
  <c r="AM37" i="1"/>
  <c r="AM38" i="1"/>
  <c r="AM39" i="1"/>
  <c r="AM40" i="1"/>
  <c r="AM41" i="1"/>
  <c r="AM42" i="1"/>
  <c r="AM43" i="1"/>
  <c r="AM44" i="1"/>
  <c r="AM45" i="1"/>
  <c r="AM46"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28" i="1"/>
  <c r="AM109" i="1"/>
  <c r="AM110" i="1"/>
  <c r="AM111" i="1"/>
  <c r="AM112" i="1"/>
  <c r="AM113" i="1"/>
  <c r="AM114" i="1"/>
  <c r="AM115" i="1"/>
  <c r="AM116" i="1"/>
  <c r="AM117" i="1"/>
  <c r="AM118" i="1"/>
  <c r="AM119" i="1"/>
  <c r="AM120" i="1"/>
  <c r="AM121" i="1"/>
  <c r="AM122" i="1"/>
  <c r="AM123" i="1"/>
  <c r="AM124" i="1"/>
  <c r="AM125" i="1"/>
  <c r="AM126" i="1"/>
  <c r="AM127"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AM160" i="1"/>
  <c r="AM161" i="1"/>
  <c r="AM162" i="1"/>
  <c r="AM163" i="1"/>
  <c r="AM164" i="1"/>
  <c r="AM165" i="1"/>
  <c r="AM166" i="1"/>
  <c r="AM167" i="1"/>
  <c r="AM168" i="1"/>
  <c r="AM169" i="1"/>
  <c r="AM170" i="1"/>
  <c r="AM171" i="1"/>
  <c r="AM172" i="1"/>
  <c r="AM173" i="1"/>
  <c r="AM174" i="1"/>
  <c r="AM175" i="1"/>
  <c r="AM176" i="1"/>
  <c r="AM177" i="1"/>
  <c r="AM179" i="1"/>
  <c r="AM180" i="1"/>
  <c r="AM181" i="1"/>
  <c r="AM182" i="1"/>
  <c r="AM183" i="1"/>
  <c r="AM184" i="1"/>
  <c r="AM186" i="1"/>
  <c r="AM187" i="1"/>
  <c r="AM188" i="1"/>
  <c r="AM189" i="1"/>
  <c r="AM190" i="1"/>
  <c r="AM191" i="1"/>
  <c r="AM193" i="1"/>
  <c r="AM194" i="1"/>
  <c r="AM195" i="1"/>
  <c r="AM196" i="1"/>
  <c r="AM197" i="1"/>
  <c r="AM198" i="1"/>
  <c r="AM199" i="1"/>
  <c r="AM200" i="1"/>
  <c r="AM201" i="1"/>
  <c r="AM202" i="1"/>
  <c r="AM203" i="1"/>
  <c r="AM204" i="1"/>
  <c r="AM205" i="1"/>
  <c r="AM206" i="1"/>
  <c r="AL30" i="1"/>
  <c r="AL25" i="1"/>
  <c r="AL23" i="1"/>
  <c r="AL20" i="1"/>
  <c r="AL18" i="1"/>
  <c r="AL16" i="1"/>
  <c r="AL14" i="1"/>
  <c r="AM5" i="1"/>
  <c r="AM7" i="1"/>
  <c r="AM8" i="1"/>
  <c r="AM9" i="1"/>
  <c r="AM10" i="1"/>
  <c r="AM11" i="1"/>
  <c r="AM12" i="1"/>
  <c r="AM13" i="1"/>
  <c r="AM14" i="1"/>
  <c r="AM15" i="1"/>
  <c r="AM16" i="1"/>
  <c r="AM17" i="1"/>
  <c r="AM18" i="1"/>
  <c r="AM20" i="1"/>
  <c r="AM21" i="1"/>
  <c r="AM22" i="1"/>
  <c r="AM23" i="1"/>
  <c r="AM24" i="1"/>
  <c r="AM25" i="1"/>
  <c r="AM26" i="1"/>
  <c r="AM27" i="1"/>
  <c r="AM28" i="1"/>
  <c r="AM29" i="1"/>
  <c r="AM4" i="1"/>
  <c r="AM3" i="1"/>
  <c r="AM2" i="1"/>
  <c r="AL11" i="1"/>
  <c r="AL10" i="1"/>
  <c r="AN10" i="1"/>
  <c r="W3" i="1"/>
  <c r="W4" i="1"/>
  <c r="W5" i="1"/>
  <c r="W6" i="1"/>
  <c r="W7" i="1"/>
  <c r="W8" i="1"/>
  <c r="W9" i="1"/>
  <c r="W10" i="1"/>
  <c r="W11" i="1"/>
  <c r="W12" i="1"/>
  <c r="W13" i="1"/>
  <c r="W14" i="1"/>
  <c r="W15" i="1"/>
  <c r="W16" i="1"/>
  <c r="W17" i="1"/>
  <c r="W18" i="1"/>
  <c r="W20" i="1"/>
  <c r="W21" i="1"/>
  <c r="W22" i="1"/>
  <c r="W23" i="1"/>
  <c r="W24" i="1"/>
  <c r="W25" i="1"/>
  <c r="W26" i="1"/>
  <c r="W27" i="1"/>
  <c r="W28" i="1"/>
  <c r="W29" i="1"/>
  <c r="W30" i="1"/>
  <c r="W31" i="1"/>
  <c r="W32" i="1"/>
  <c r="W33" i="1"/>
  <c r="W34" i="1"/>
  <c r="W35" i="1"/>
  <c r="W36" i="1"/>
  <c r="W37" i="1"/>
  <c r="W38" i="1"/>
  <c r="W39" i="1"/>
  <c r="W40" i="1"/>
  <c r="W41" i="1"/>
  <c r="W42" i="1"/>
  <c r="W43" i="1"/>
  <c r="W44" i="1"/>
  <c r="W45" i="1"/>
  <c r="W46"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28" i="1"/>
  <c r="W109" i="1"/>
  <c r="W110" i="1"/>
  <c r="W111" i="1"/>
  <c r="W112" i="1"/>
  <c r="W113" i="1"/>
  <c r="W114" i="1"/>
  <c r="W115" i="1"/>
  <c r="W116" i="1"/>
  <c r="W117" i="1"/>
  <c r="W118" i="1"/>
  <c r="W119" i="1"/>
  <c r="W120" i="1"/>
  <c r="W121" i="1"/>
  <c r="W122" i="1"/>
  <c r="W123" i="1"/>
  <c r="W124" i="1"/>
  <c r="W125" i="1"/>
  <c r="W126" i="1"/>
  <c r="W2" i="1"/>
  <c r="D3" i="1"/>
  <c r="D4" i="1"/>
  <c r="D5" i="1"/>
  <c r="D6" i="1"/>
  <c r="D7" i="1"/>
  <c r="D8" i="1"/>
  <c r="D9" i="1"/>
  <c r="D10" i="1"/>
  <c r="D11" i="1"/>
  <c r="D12" i="1"/>
  <c r="D13" i="1"/>
  <c r="D14" i="1"/>
  <c r="D15" i="1"/>
  <c r="D16" i="1"/>
  <c r="D17" i="1"/>
  <c r="D18" i="1"/>
  <c r="D20" i="1"/>
  <c r="D21" i="1"/>
  <c r="D22" i="1"/>
  <c r="D23" i="1"/>
  <c r="D24" i="1"/>
  <c r="D25" i="1"/>
  <c r="D26" i="1"/>
  <c r="D27" i="1"/>
  <c r="D28" i="1"/>
  <c r="D29" i="1"/>
  <c r="D30" i="1"/>
  <c r="D31" i="1"/>
  <c r="D32" i="1"/>
  <c r="D33" i="1"/>
  <c r="D34" i="1"/>
  <c r="D35" i="1"/>
  <c r="D36" i="1"/>
  <c r="D37" i="1"/>
  <c r="D38" i="1"/>
  <c r="D39" i="1"/>
  <c r="D40" i="1"/>
  <c r="D41" i="1"/>
  <c r="D42" i="1"/>
  <c r="D43" i="1"/>
  <c r="D44" i="1"/>
  <c r="D45" i="1"/>
  <c r="D46" i="1"/>
  <c r="D48" i="1"/>
  <c r="D49" i="1"/>
  <c r="D50" i="1"/>
  <c r="D51" i="1"/>
  <c r="D52" i="1"/>
  <c r="D53" i="1"/>
  <c r="D54"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28" i="1"/>
  <c r="D109" i="1"/>
  <c r="D110" i="1"/>
  <c r="D111" i="1"/>
  <c r="D112" i="1"/>
  <c r="D113" i="1"/>
  <c r="D114" i="1"/>
  <c r="D115" i="1"/>
  <c r="D116" i="1"/>
  <c r="D117" i="1"/>
  <c r="D118" i="1"/>
  <c r="D119" i="1"/>
  <c r="D120" i="1"/>
  <c r="D121" i="1"/>
  <c r="D122" i="1"/>
  <c r="D123" i="1"/>
  <c r="D124" i="1"/>
  <c r="D125" i="1"/>
  <c r="D126" i="1"/>
  <c r="D127"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7" i="1"/>
  <c r="D178" i="1"/>
  <c r="D179" i="1"/>
  <c r="D180" i="1"/>
  <c r="D181" i="1"/>
  <c r="D182" i="1"/>
  <c r="D183" i="1"/>
  <c r="D184" i="1"/>
  <c r="D186" i="1"/>
  <c r="D187" i="1"/>
  <c r="D188" i="1"/>
  <c r="D189" i="1"/>
  <c r="D190" i="1"/>
  <c r="D191" i="1"/>
  <c r="D202" i="1"/>
  <c r="D203" i="1"/>
  <c r="D204" i="1"/>
  <c r="D205" i="1"/>
  <c r="D206" i="1"/>
  <c r="D2" i="1"/>
  <c r="BM3" i="1"/>
  <c r="BM4" i="1"/>
  <c r="BM5" i="1"/>
  <c r="BM6" i="1"/>
  <c r="BM7" i="1"/>
  <c r="BM8" i="1"/>
  <c r="BM9" i="1"/>
  <c r="BM10" i="1"/>
  <c r="BM11" i="1"/>
  <c r="BM12" i="1"/>
  <c r="BM13" i="1"/>
  <c r="BM14" i="1"/>
  <c r="BM15" i="1"/>
  <c r="BM16" i="1"/>
  <c r="BM18"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8" i="1"/>
  <c r="BM49" i="1"/>
  <c r="BM50" i="1"/>
  <c r="BM51" i="1"/>
  <c r="BM52" i="1"/>
  <c r="BM53" i="1"/>
  <c r="BM54" i="1"/>
  <c r="BM55" i="1"/>
  <c r="BM56" i="1"/>
  <c r="BM57" i="1"/>
  <c r="BM59" i="1"/>
  <c r="BM60" i="1"/>
  <c r="BM61" i="1"/>
  <c r="BM62" i="1"/>
  <c r="BM63" i="1"/>
  <c r="BM64" i="1"/>
  <c r="BM65" i="1"/>
  <c r="BM66" i="1"/>
  <c r="BM67" i="1"/>
  <c r="BM68" i="1"/>
  <c r="BM69" i="1"/>
  <c r="BM70" i="1"/>
  <c r="BM71" i="1"/>
  <c r="BM72" i="1"/>
  <c r="BM73" i="1"/>
  <c r="BM74" i="1"/>
  <c r="BM75" i="1"/>
  <c r="BM76" i="1"/>
  <c r="BM77" i="1"/>
  <c r="BM78" i="1"/>
  <c r="BM79" i="1"/>
  <c r="BM80"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28" i="1"/>
  <c r="BM109" i="1"/>
  <c r="BM110" i="1"/>
  <c r="BM111" i="1"/>
  <c r="BM112" i="1"/>
  <c r="BM113" i="1"/>
  <c r="BM114" i="1"/>
  <c r="BM115" i="1"/>
  <c r="BM116" i="1"/>
  <c r="BM117" i="1"/>
  <c r="BM118" i="1"/>
  <c r="BM119" i="1"/>
  <c r="BM120" i="1"/>
  <c r="BM121" i="1"/>
  <c r="BM122" i="1"/>
  <c r="BM123" i="1"/>
  <c r="BM124" i="1"/>
  <c r="BM125" i="1"/>
  <c r="BM126" i="1"/>
  <c r="BM127" i="1"/>
  <c r="BM129" i="1"/>
  <c r="BM130" i="1"/>
  <c r="BM131" i="1"/>
  <c r="BM132" i="1"/>
  <c r="BM133" i="1"/>
  <c r="BM134" i="1"/>
  <c r="BM135" i="1"/>
  <c r="BM136" i="1"/>
  <c r="BM137" i="1"/>
  <c r="BM138" i="1"/>
  <c r="BM139" i="1"/>
  <c r="BM140" i="1"/>
  <c r="BM141" i="1"/>
  <c r="BM142" i="1"/>
  <c r="BM143" i="1"/>
  <c r="BM144" i="1"/>
  <c r="BM145" i="1"/>
  <c r="BM146" i="1"/>
  <c r="BM147" i="1"/>
  <c r="BM149" i="1"/>
  <c r="BM150" i="1"/>
  <c r="BM151" i="1"/>
  <c r="BM152" i="1"/>
  <c r="BM153" i="1"/>
  <c r="BM154" i="1"/>
  <c r="BM155" i="1"/>
  <c r="BM156" i="1"/>
  <c r="BM157" i="1"/>
  <c r="BM158" i="1"/>
  <c r="BM159" i="1"/>
  <c r="BM160" i="1"/>
  <c r="BM161" i="1"/>
  <c r="BM162" i="1"/>
  <c r="BM163" i="1"/>
  <c r="BM164" i="1"/>
  <c r="BM165" i="1"/>
  <c r="BM166" i="1"/>
  <c r="BM167" i="1"/>
  <c r="BM169" i="1"/>
  <c r="BM170" i="1"/>
  <c r="BM171" i="1"/>
  <c r="BM172" i="1"/>
  <c r="BM173" i="1"/>
  <c r="BM174" i="1"/>
  <c r="BM175" i="1"/>
  <c r="BM176" i="1"/>
  <c r="BM177" i="1"/>
  <c r="BM178" i="1"/>
  <c r="BM179" i="1"/>
  <c r="BM180" i="1"/>
  <c r="BM181" i="1"/>
  <c r="BM182" i="1"/>
  <c r="BM183" i="1"/>
  <c r="BM184" i="1"/>
  <c r="BM186" i="1"/>
  <c r="BM187" i="1"/>
  <c r="BM188" i="1"/>
  <c r="BM189" i="1"/>
  <c r="BM190" i="1"/>
  <c r="BM193" i="1"/>
  <c r="BM194" i="1"/>
  <c r="BM195" i="1"/>
  <c r="BM196" i="1"/>
  <c r="BM197" i="1"/>
  <c r="BM198" i="1"/>
  <c r="BM199" i="1"/>
  <c r="BM200" i="1"/>
  <c r="BM201" i="1"/>
  <c r="BM202" i="1"/>
  <c r="BM203" i="1"/>
  <c r="BM204" i="1"/>
  <c r="BM205" i="1"/>
  <c r="BM206" i="1"/>
  <c r="BE3" i="1"/>
  <c r="BE4" i="1"/>
  <c r="BE5" i="1"/>
  <c r="BE6" i="1"/>
  <c r="BE7" i="1"/>
  <c r="BE8" i="1"/>
  <c r="BE9" i="1"/>
  <c r="BE10" i="1"/>
  <c r="BE11" i="1"/>
  <c r="BE12" i="1"/>
  <c r="BE13" i="1"/>
  <c r="BE14" i="1"/>
  <c r="BE15" i="1"/>
  <c r="BE16" i="1"/>
  <c r="BE17" i="1"/>
  <c r="BE18"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28" i="1"/>
  <c r="BE109" i="1"/>
  <c r="BE110" i="1"/>
  <c r="BE111" i="1"/>
  <c r="BE112" i="1"/>
  <c r="BE113" i="1"/>
  <c r="BE114" i="1"/>
  <c r="BE115" i="1"/>
  <c r="BE116" i="1"/>
  <c r="BE117" i="1"/>
  <c r="BE118" i="1"/>
  <c r="BE119" i="1"/>
  <c r="BE120" i="1"/>
  <c r="BE121" i="1"/>
  <c r="BE122" i="1"/>
  <c r="BE123" i="1"/>
  <c r="BE124" i="1"/>
  <c r="BE125" i="1"/>
  <c r="BE126" i="1"/>
  <c r="BE127" i="1"/>
  <c r="BE129" i="1"/>
  <c r="BE130" i="1"/>
  <c r="BE131" i="1"/>
  <c r="BE132" i="1"/>
  <c r="BE133" i="1"/>
  <c r="BE134" i="1"/>
  <c r="BE135" i="1"/>
  <c r="BE136" i="1"/>
  <c r="BE137" i="1"/>
  <c r="BE138" i="1"/>
  <c r="BE139" i="1"/>
  <c r="BE140" i="1"/>
  <c r="BE141" i="1"/>
  <c r="BE142" i="1"/>
  <c r="BE143" i="1"/>
  <c r="BE144" i="1"/>
  <c r="BE145" i="1"/>
  <c r="BE146" i="1"/>
  <c r="BE147" i="1"/>
  <c r="BE148" i="1"/>
  <c r="BE149" i="1"/>
  <c r="BE150" i="1"/>
  <c r="BE151" i="1"/>
  <c r="BE152" i="1"/>
  <c r="BE153" i="1"/>
  <c r="BE154" i="1"/>
  <c r="BE155" i="1"/>
  <c r="BE156" i="1"/>
  <c r="BE157" i="1"/>
  <c r="BE158" i="1"/>
  <c r="BE159" i="1"/>
  <c r="BE160" i="1"/>
  <c r="BE161" i="1"/>
  <c r="BE162" i="1"/>
  <c r="BE163" i="1"/>
  <c r="BE164" i="1"/>
  <c r="BE165" i="1"/>
  <c r="BE166" i="1"/>
  <c r="BE167" i="1"/>
  <c r="BE168" i="1"/>
  <c r="BE169" i="1"/>
  <c r="BE171" i="1"/>
  <c r="BE172" i="1"/>
  <c r="BE173" i="1"/>
  <c r="BE174" i="1"/>
  <c r="BE175" i="1"/>
  <c r="BE176" i="1"/>
  <c r="BE177" i="1"/>
  <c r="BE178" i="1"/>
  <c r="BE179" i="1"/>
  <c r="BE181" i="1"/>
  <c r="BE182" i="1"/>
  <c r="BE183" i="1"/>
  <c r="BE184" i="1"/>
  <c r="BE186" i="1"/>
  <c r="BE187" i="1"/>
  <c r="BE189" i="1"/>
  <c r="BE190" i="1"/>
  <c r="BE191" i="1"/>
  <c r="BE193" i="1"/>
  <c r="BE194" i="1"/>
  <c r="BE195" i="1"/>
  <c r="BE196" i="1"/>
  <c r="BE197" i="1"/>
  <c r="BE198" i="1"/>
  <c r="BE199" i="1"/>
  <c r="BE200" i="1"/>
  <c r="BE201" i="1"/>
  <c r="BE202" i="1"/>
  <c r="BE203" i="1"/>
  <c r="BE204" i="1"/>
  <c r="BE205" i="1"/>
  <c r="BE206" i="1"/>
  <c r="AN261" i="1" l="1"/>
  <c r="BE265" i="1"/>
  <c r="AN262" i="1"/>
  <c r="AN260" i="1"/>
  <c r="AN258" i="1"/>
  <c r="AN256" i="1"/>
  <c r="AN254" i="1"/>
  <c r="AN252" i="1"/>
  <c r="AN259" i="1"/>
  <c r="AN257" i="1"/>
  <c r="AN255" i="1"/>
  <c r="AN253" i="1"/>
  <c r="AN249" i="1"/>
  <c r="AN251" i="1"/>
  <c r="AN247" i="1"/>
  <c r="AN245" i="1"/>
  <c r="AN244" i="1"/>
  <c r="AN243" i="1"/>
  <c r="AN241" i="1"/>
  <c r="AN240" i="1"/>
  <c r="AN237" i="1"/>
  <c r="AN236" i="1"/>
  <c r="AN235" i="1"/>
  <c r="AN233" i="1"/>
  <c r="AN232" i="1"/>
  <c r="AN231" i="1"/>
  <c r="AN230" i="1"/>
  <c r="AN228" i="1"/>
  <c r="AN227" i="1"/>
  <c r="AN226" i="1"/>
  <c r="AN225" i="1"/>
  <c r="AN224" i="1"/>
  <c r="AN223" i="1"/>
  <c r="AN222" i="1"/>
  <c r="AN221" i="1"/>
  <c r="AN220" i="1"/>
  <c r="AN219" i="1"/>
  <c r="AN218" i="1"/>
  <c r="AN217" i="1"/>
  <c r="AN216" i="1"/>
  <c r="AN215" i="1"/>
  <c r="AN214" i="1"/>
  <c r="AN213" i="1"/>
  <c r="AN211" i="1"/>
  <c r="AN210" i="1"/>
  <c r="AN209" i="1"/>
  <c r="AN208" i="1"/>
  <c r="AN207" i="1"/>
  <c r="AL3" i="1"/>
  <c r="AN3" i="1" s="1"/>
  <c r="AL4" i="1"/>
  <c r="AN4" i="1" s="1"/>
  <c r="AL5" i="1"/>
  <c r="AN5" i="1" s="1"/>
  <c r="AL6" i="1"/>
  <c r="AN6" i="1" s="1"/>
  <c r="AL7" i="1"/>
  <c r="AN7" i="1" s="1"/>
  <c r="AL8" i="1"/>
  <c r="AN8" i="1" s="1"/>
  <c r="AL9" i="1"/>
  <c r="AN9" i="1" s="1"/>
  <c r="AN11" i="1"/>
  <c r="AL12" i="1"/>
  <c r="AN12" i="1" s="1"/>
  <c r="AL13" i="1"/>
  <c r="AN13" i="1" s="1"/>
  <c r="AN14" i="1"/>
  <c r="AL15" i="1"/>
  <c r="AN15" i="1" s="1"/>
  <c r="AN16" i="1"/>
  <c r="AL17" i="1"/>
  <c r="AN17" i="1" s="1"/>
  <c r="AN18" i="1"/>
  <c r="AN20" i="1"/>
  <c r="AL21" i="1"/>
  <c r="AN21" i="1" s="1"/>
  <c r="AL22" i="1"/>
  <c r="AN22" i="1" s="1"/>
  <c r="AN23" i="1"/>
  <c r="AL24" i="1"/>
  <c r="AN24" i="1" s="1"/>
  <c r="AN25" i="1"/>
  <c r="AL26" i="1"/>
  <c r="AN26" i="1" s="1"/>
  <c r="AL27" i="1"/>
  <c r="AN27" i="1" s="1"/>
  <c r="AL28" i="1"/>
  <c r="AN28" i="1" s="1"/>
  <c r="AL29" i="1"/>
  <c r="AN29" i="1" s="1"/>
  <c r="AN30" i="1"/>
  <c r="AL31" i="1"/>
  <c r="AN31" i="1" s="1"/>
  <c r="AL32" i="1"/>
  <c r="AN32" i="1" s="1"/>
  <c r="AL33" i="1"/>
  <c r="AN33" i="1" s="1"/>
  <c r="AL34" i="1"/>
  <c r="AN34" i="1" s="1"/>
  <c r="AL35" i="1"/>
  <c r="AN35" i="1" s="1"/>
  <c r="AL36" i="1"/>
  <c r="AN36" i="1" s="1"/>
  <c r="AL37" i="1"/>
  <c r="AN37" i="1" s="1"/>
  <c r="AL38" i="1"/>
  <c r="AN38" i="1" s="1"/>
  <c r="AL39" i="1"/>
  <c r="AN39" i="1" s="1"/>
  <c r="AL40" i="1"/>
  <c r="AN40" i="1" s="1"/>
  <c r="AL41" i="1"/>
  <c r="AN41" i="1" s="1"/>
  <c r="AL42" i="1"/>
  <c r="AN42" i="1" s="1"/>
  <c r="AL43" i="1"/>
  <c r="AN43" i="1" s="1"/>
  <c r="AL44" i="1"/>
  <c r="AN44" i="1" s="1"/>
  <c r="AL45" i="1"/>
  <c r="AN45" i="1" s="1"/>
  <c r="AL46" i="1"/>
  <c r="AN46" i="1" s="1"/>
  <c r="AL48" i="1"/>
  <c r="AN48" i="1" s="1"/>
  <c r="AL49" i="1"/>
  <c r="AN49" i="1" s="1"/>
  <c r="AL50" i="1"/>
  <c r="AN50" i="1" s="1"/>
  <c r="AL51" i="1"/>
  <c r="AN51" i="1" s="1"/>
  <c r="AL52" i="1"/>
  <c r="AN52" i="1" s="1"/>
  <c r="AL53" i="1"/>
  <c r="AN53" i="1" s="1"/>
  <c r="AL54" i="1"/>
  <c r="AN54" i="1" s="1"/>
  <c r="AL55" i="1"/>
  <c r="AN55" i="1" s="1"/>
  <c r="AL56" i="1"/>
  <c r="AN56" i="1" s="1"/>
  <c r="AL57" i="1"/>
  <c r="AN57" i="1" s="1"/>
  <c r="AL58" i="1"/>
  <c r="AN58" i="1" s="1"/>
  <c r="AL59" i="1"/>
  <c r="AN59" i="1" s="1"/>
  <c r="AL60" i="1"/>
  <c r="AN60" i="1" s="1"/>
  <c r="AL61" i="1"/>
  <c r="AN61" i="1" s="1"/>
  <c r="AL62" i="1"/>
  <c r="AN62" i="1" s="1"/>
  <c r="AL63" i="1"/>
  <c r="AN63" i="1" s="1"/>
  <c r="AL64" i="1"/>
  <c r="AN64" i="1" s="1"/>
  <c r="AL65" i="1"/>
  <c r="AN65" i="1" s="1"/>
  <c r="AL66" i="1"/>
  <c r="AN66" i="1" s="1"/>
  <c r="AL67" i="1"/>
  <c r="AN67" i="1" s="1"/>
  <c r="AL68" i="1"/>
  <c r="AN68" i="1" s="1"/>
  <c r="AL69" i="1"/>
  <c r="AN69" i="1" s="1"/>
  <c r="AL70" i="1"/>
  <c r="AN70" i="1" s="1"/>
  <c r="AL71" i="1"/>
  <c r="AN71" i="1" s="1"/>
  <c r="AL72" i="1"/>
  <c r="AN72" i="1" s="1"/>
  <c r="AL73" i="1"/>
  <c r="AN73" i="1" s="1"/>
  <c r="AL74" i="1"/>
  <c r="AN74" i="1" s="1"/>
  <c r="AL75" i="1"/>
  <c r="AN75" i="1" s="1"/>
  <c r="AL76" i="1"/>
  <c r="AN76" i="1" s="1"/>
  <c r="AL77" i="1"/>
  <c r="AN77" i="1" s="1"/>
  <c r="AL78" i="1"/>
  <c r="AN78" i="1" s="1"/>
  <c r="AL79" i="1"/>
  <c r="AN79" i="1" s="1"/>
  <c r="AL80" i="1"/>
  <c r="AN80" i="1" s="1"/>
  <c r="AL81" i="1"/>
  <c r="AN81" i="1" s="1"/>
  <c r="AL82" i="1"/>
  <c r="AN82" i="1" s="1"/>
  <c r="AL83" i="1"/>
  <c r="AN83" i="1" s="1"/>
  <c r="AL84" i="1"/>
  <c r="AN84" i="1" s="1"/>
  <c r="AL85" i="1"/>
  <c r="AN85" i="1" s="1"/>
  <c r="AL86" i="1"/>
  <c r="AN86" i="1" s="1"/>
  <c r="AL87" i="1"/>
  <c r="AN87" i="1" s="1"/>
  <c r="AL88" i="1"/>
  <c r="AN88" i="1" s="1"/>
  <c r="AL89" i="1"/>
  <c r="AN89" i="1" s="1"/>
  <c r="AL90" i="1"/>
  <c r="AN90" i="1" s="1"/>
  <c r="AL91" i="1"/>
  <c r="AN91" i="1" s="1"/>
  <c r="AL92" i="1"/>
  <c r="AN92" i="1" s="1"/>
  <c r="AL93" i="1"/>
  <c r="AN93" i="1" s="1"/>
  <c r="AL94" i="1"/>
  <c r="AN94" i="1" s="1"/>
  <c r="AL95" i="1"/>
  <c r="AN95" i="1" s="1"/>
  <c r="AL96" i="1"/>
  <c r="AN96" i="1" s="1"/>
  <c r="AL97" i="1"/>
  <c r="AN97" i="1" s="1"/>
  <c r="AL98" i="1"/>
  <c r="AN98" i="1" s="1"/>
  <c r="AL99" i="1"/>
  <c r="AN99" i="1" s="1"/>
  <c r="AL100" i="1"/>
  <c r="AN100" i="1" s="1"/>
  <c r="AL101" i="1"/>
  <c r="AN101" i="1" s="1"/>
  <c r="AL102" i="1"/>
  <c r="AN102" i="1" s="1"/>
  <c r="AL103" i="1"/>
  <c r="AN103" i="1" s="1"/>
  <c r="AL104" i="1"/>
  <c r="AN104" i="1" s="1"/>
  <c r="AL105" i="1"/>
  <c r="AN105" i="1" s="1"/>
  <c r="AL106" i="1"/>
  <c r="AN106" i="1" s="1"/>
  <c r="AL107" i="1"/>
  <c r="AN107" i="1" s="1"/>
  <c r="AL108" i="1"/>
  <c r="AN108" i="1" s="1"/>
  <c r="AL128" i="1"/>
  <c r="AN128" i="1" s="1"/>
  <c r="AN109" i="1"/>
  <c r="AL110" i="1"/>
  <c r="AN110" i="1" s="1"/>
  <c r="AL111" i="1"/>
  <c r="AN111" i="1" s="1"/>
  <c r="AL112" i="1"/>
  <c r="AN112" i="1" s="1"/>
  <c r="AL113" i="1"/>
  <c r="AN113" i="1" s="1"/>
  <c r="AL114" i="1"/>
  <c r="AN114" i="1" s="1"/>
  <c r="AL115" i="1"/>
  <c r="AN115" i="1" s="1"/>
  <c r="AL116" i="1"/>
  <c r="AN116" i="1" s="1"/>
  <c r="AL117" i="1"/>
  <c r="AN117" i="1" s="1"/>
  <c r="AL118" i="1"/>
  <c r="AN118" i="1" s="1"/>
  <c r="AL119" i="1"/>
  <c r="AN119" i="1" s="1"/>
  <c r="AL120" i="1"/>
  <c r="AN120" i="1" s="1"/>
  <c r="AL121" i="1"/>
  <c r="AN121" i="1" s="1"/>
  <c r="AL122" i="1"/>
  <c r="AN122" i="1" s="1"/>
  <c r="AL123" i="1"/>
  <c r="AN123" i="1" s="1"/>
  <c r="AL124" i="1"/>
  <c r="AN124" i="1" s="1"/>
  <c r="AL125" i="1"/>
  <c r="AN125" i="1" s="1"/>
  <c r="AL126" i="1"/>
  <c r="AN126" i="1" s="1"/>
  <c r="AL127" i="1"/>
  <c r="AN127" i="1" s="1"/>
  <c r="AL129" i="1"/>
  <c r="AN129" i="1" s="1"/>
  <c r="AL130" i="1"/>
  <c r="AN130" i="1" s="1"/>
  <c r="AL131" i="1"/>
  <c r="AN131" i="1" s="1"/>
  <c r="AL132" i="1"/>
  <c r="AN132" i="1" s="1"/>
  <c r="AL133" i="1"/>
  <c r="AN133" i="1" s="1"/>
  <c r="AL134" i="1"/>
  <c r="AN134" i="1" s="1"/>
  <c r="AL135" i="1"/>
  <c r="AN135" i="1" s="1"/>
  <c r="AL136" i="1"/>
  <c r="AN136" i="1" s="1"/>
  <c r="AL137" i="1"/>
  <c r="AN137" i="1" s="1"/>
  <c r="AL138" i="1"/>
  <c r="AN138" i="1" s="1"/>
  <c r="AL139" i="1"/>
  <c r="AN139" i="1" s="1"/>
  <c r="AL140" i="1"/>
  <c r="AN140" i="1" s="1"/>
  <c r="AL141" i="1"/>
  <c r="AN141" i="1" s="1"/>
  <c r="AL142" i="1"/>
  <c r="AN142" i="1" s="1"/>
  <c r="AL143" i="1"/>
  <c r="AN143" i="1" s="1"/>
  <c r="AL144" i="1"/>
  <c r="AN144" i="1" s="1"/>
  <c r="AL145" i="1"/>
  <c r="AN145" i="1" s="1"/>
  <c r="AL146" i="1"/>
  <c r="AN146" i="1" s="1"/>
  <c r="AL147" i="1"/>
  <c r="AN147" i="1" s="1"/>
  <c r="AL148" i="1"/>
  <c r="AN148" i="1" s="1"/>
  <c r="AL149" i="1"/>
  <c r="AN149" i="1" s="1"/>
  <c r="AL150" i="1"/>
  <c r="AN150" i="1" s="1"/>
  <c r="AL151" i="1"/>
  <c r="AN151" i="1" s="1"/>
  <c r="AL152" i="1"/>
  <c r="AN152" i="1" s="1"/>
  <c r="AL153" i="1"/>
  <c r="AN153" i="1" s="1"/>
  <c r="AL154" i="1"/>
  <c r="AN154" i="1" s="1"/>
  <c r="AL155" i="1"/>
  <c r="AN155" i="1" s="1"/>
  <c r="AL156" i="1"/>
  <c r="AN156" i="1" s="1"/>
  <c r="AL157" i="1"/>
  <c r="AN157" i="1" s="1"/>
  <c r="AL158" i="1"/>
  <c r="AN158" i="1" s="1"/>
  <c r="AL159" i="1"/>
  <c r="AN159" i="1" s="1"/>
  <c r="AL160" i="1"/>
  <c r="AN160" i="1" s="1"/>
  <c r="AL161" i="1"/>
  <c r="AN161" i="1" s="1"/>
  <c r="AL162" i="1"/>
  <c r="AN162" i="1" s="1"/>
  <c r="AL163" i="1"/>
  <c r="AN163" i="1" s="1"/>
  <c r="AL164" i="1"/>
  <c r="AN164" i="1" s="1"/>
  <c r="AL165" i="1"/>
  <c r="AN165" i="1" s="1"/>
  <c r="AL166" i="1"/>
  <c r="AN166" i="1" s="1"/>
  <c r="AL167" i="1"/>
  <c r="AN167" i="1" s="1"/>
  <c r="AL168" i="1"/>
  <c r="AN168" i="1" s="1"/>
  <c r="AL169" i="1"/>
  <c r="AN169" i="1" s="1"/>
  <c r="AL170" i="1"/>
  <c r="AN170" i="1" s="1"/>
  <c r="AP170" i="1" s="1"/>
  <c r="BE170" i="1" s="1"/>
  <c r="AL171" i="1"/>
  <c r="AN171" i="1" s="1"/>
  <c r="AL172" i="1"/>
  <c r="AN172" i="1" s="1"/>
  <c r="AL173" i="1"/>
  <c r="AN173" i="1" s="1"/>
  <c r="AL174" i="1"/>
  <c r="AN174" i="1" s="1"/>
  <c r="AL175" i="1"/>
  <c r="AN175" i="1" s="1"/>
  <c r="AL176" i="1"/>
  <c r="AN176" i="1" s="1"/>
  <c r="AL177" i="1"/>
  <c r="AN177" i="1" s="1"/>
  <c r="AN178" i="1"/>
  <c r="AL179" i="1"/>
  <c r="AN179" i="1" s="1"/>
  <c r="AL180" i="1"/>
  <c r="AN180" i="1" s="1"/>
  <c r="AP180" i="1" s="1"/>
  <c r="BE180" i="1" s="1"/>
  <c r="AL181" i="1"/>
  <c r="AN181" i="1" s="1"/>
  <c r="AL182" i="1"/>
  <c r="AN182" i="1" s="1"/>
  <c r="AL183" i="1"/>
  <c r="AN183" i="1" s="1"/>
  <c r="AL184" i="1"/>
  <c r="AN184" i="1" s="1"/>
  <c r="AL186" i="1"/>
  <c r="AN186" i="1" s="1"/>
  <c r="AL187" i="1"/>
  <c r="AN187" i="1" s="1"/>
  <c r="AL188" i="1"/>
  <c r="AN188" i="1" s="1"/>
  <c r="AP188" i="1" s="1"/>
  <c r="BE188" i="1" s="1"/>
  <c r="AL189" i="1"/>
  <c r="AN189" i="1" s="1"/>
  <c r="AL190" i="1"/>
  <c r="AN190" i="1" s="1"/>
  <c r="AL191" i="1"/>
  <c r="AN191" i="1" s="1"/>
  <c r="AL193" i="1"/>
  <c r="AN193" i="1" s="1"/>
  <c r="AL194" i="1"/>
  <c r="AN194" i="1" s="1"/>
  <c r="AL195" i="1"/>
  <c r="AN195" i="1" s="1"/>
  <c r="AL196" i="1"/>
  <c r="AN196" i="1" s="1"/>
  <c r="AL197" i="1"/>
  <c r="AN197" i="1" s="1"/>
  <c r="AL198" i="1"/>
  <c r="AN198" i="1" s="1"/>
  <c r="AL199" i="1"/>
  <c r="AN199" i="1" s="1"/>
  <c r="AL200" i="1"/>
  <c r="AN200" i="1" s="1"/>
  <c r="AL201" i="1"/>
  <c r="AN201" i="1" s="1"/>
  <c r="AL202" i="1"/>
  <c r="AN202" i="1" s="1"/>
  <c r="AL203" i="1"/>
  <c r="AN203" i="1" s="1"/>
  <c r="AL204" i="1"/>
  <c r="AN204" i="1" s="1"/>
  <c r="AL205" i="1"/>
  <c r="AN205" i="1" s="1"/>
  <c r="AL206" i="1"/>
  <c r="AN206" i="1" s="1"/>
  <c r="AL2" i="1"/>
  <c r="AN2" i="1" s="1"/>
  <c r="BM2" i="1"/>
  <c r="BE2" i="1"/>
  <c r="AK3" i="1"/>
  <c r="AK4" i="1"/>
  <c r="AK5" i="1"/>
  <c r="AK6" i="1"/>
  <c r="AK7" i="1"/>
  <c r="AK8" i="1"/>
  <c r="AK9" i="1"/>
  <c r="AK10" i="1"/>
  <c r="AK11" i="1"/>
  <c r="AK12" i="1"/>
  <c r="AK13" i="1"/>
  <c r="AK14" i="1"/>
  <c r="AK15" i="1"/>
  <c r="AK16" i="1"/>
  <c r="AK17" i="1"/>
  <c r="AK18"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28" i="1"/>
  <c r="AK109" i="1"/>
  <c r="AK110" i="1"/>
  <c r="AK111" i="1"/>
  <c r="AK112" i="1"/>
  <c r="AK113" i="1"/>
  <c r="AK114" i="1"/>
  <c r="AK115" i="1"/>
  <c r="AK116" i="1"/>
  <c r="AK117" i="1"/>
  <c r="AK118" i="1"/>
  <c r="AK119" i="1"/>
  <c r="AK120" i="1"/>
  <c r="AK121" i="1"/>
  <c r="AK122" i="1"/>
  <c r="AK123" i="1"/>
  <c r="AK124" i="1"/>
  <c r="AK125" i="1"/>
  <c r="AK126" i="1"/>
  <c r="AK127"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9" i="1"/>
  <c r="AK181" i="1"/>
  <c r="AK182" i="1"/>
  <c r="AK183" i="1"/>
  <c r="AK184" i="1"/>
  <c r="AK186" i="1"/>
  <c r="AK187" i="1"/>
  <c r="AK188" i="1"/>
  <c r="AK189" i="1"/>
  <c r="AK191" i="1"/>
  <c r="AK193" i="1"/>
  <c r="AK194" i="1"/>
  <c r="AK195" i="1"/>
  <c r="AK196" i="1"/>
  <c r="AK197" i="1"/>
  <c r="AK198" i="1"/>
  <c r="AK199" i="1"/>
  <c r="AK200" i="1"/>
  <c r="AK201" i="1"/>
  <c r="AK202" i="1"/>
  <c r="AK203" i="1"/>
  <c r="AK204" i="1"/>
  <c r="AK205" i="1"/>
  <c r="AK206" i="1"/>
  <c r="AK2" i="1"/>
  <c r="AI3" i="1"/>
  <c r="AI4" i="1"/>
  <c r="AI5" i="1"/>
  <c r="AI6" i="1"/>
  <c r="AI7" i="1"/>
  <c r="AI8" i="1"/>
  <c r="AI9" i="1"/>
  <c r="AI10" i="1"/>
  <c r="AI11" i="1"/>
  <c r="AI12" i="1"/>
  <c r="AI13" i="1"/>
  <c r="AI14" i="1"/>
  <c r="AI15" i="1"/>
  <c r="AI16" i="1"/>
  <c r="AI17" i="1"/>
  <c r="AI18"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28" i="1"/>
  <c r="AI109" i="1"/>
  <c r="AI110" i="1"/>
  <c r="AI111" i="1"/>
  <c r="AI112" i="1"/>
  <c r="AI113" i="1"/>
  <c r="AI114" i="1"/>
  <c r="AI115" i="1"/>
  <c r="AI116" i="1"/>
  <c r="AI117" i="1"/>
  <c r="AI118" i="1"/>
  <c r="AI119" i="1"/>
  <c r="AI120" i="1"/>
  <c r="AI121" i="1"/>
  <c r="AI122" i="1"/>
  <c r="AI123" i="1"/>
  <c r="AI124" i="1"/>
  <c r="AI125" i="1"/>
  <c r="AI127" i="1"/>
  <c r="AI129" i="1"/>
  <c r="AI130" i="1"/>
  <c r="AI131" i="1"/>
  <c r="AI132" i="1"/>
  <c r="AI133" i="1"/>
  <c r="AI134" i="1"/>
  <c r="AI135" i="1"/>
  <c r="AI136" i="1"/>
  <c r="AI137" i="1"/>
  <c r="AI138" i="1"/>
  <c r="AI139" i="1"/>
  <c r="AI140" i="1"/>
  <c r="AI141" i="1"/>
  <c r="AI142" i="1"/>
  <c r="AI143" i="1"/>
  <c r="AI145" i="1"/>
  <c r="AI146" i="1"/>
  <c r="AI147" i="1"/>
  <c r="AI148" i="1"/>
  <c r="AI149" i="1"/>
  <c r="AI150" i="1"/>
  <c r="AI151" i="1"/>
  <c r="AI152" i="1"/>
  <c r="AI153" i="1"/>
  <c r="AI154" i="1"/>
  <c r="AI155" i="1"/>
  <c r="AI157" i="1"/>
  <c r="AI158" i="1"/>
  <c r="AI159" i="1"/>
  <c r="AI160" i="1"/>
  <c r="AI161" i="1"/>
  <c r="AI162" i="1"/>
  <c r="AI163" i="1"/>
  <c r="AI164" i="1"/>
  <c r="AI165" i="1"/>
  <c r="AI166" i="1"/>
  <c r="AI167" i="1"/>
  <c r="AI168" i="1"/>
  <c r="AI169" i="1"/>
  <c r="AI170" i="1"/>
  <c r="AI171" i="1"/>
  <c r="AI172" i="1"/>
  <c r="AI173" i="1"/>
  <c r="AI174" i="1"/>
  <c r="AI175" i="1"/>
  <c r="AI176" i="1"/>
  <c r="AI177" i="1"/>
  <c r="AI179" i="1"/>
  <c r="AI180" i="1"/>
  <c r="AI181" i="1"/>
  <c r="AI182" i="1"/>
  <c r="AI183" i="1"/>
  <c r="AI184" i="1"/>
  <c r="AI186" i="1"/>
  <c r="AI187" i="1"/>
  <c r="AI188" i="1"/>
  <c r="AI189" i="1"/>
  <c r="AI190" i="1"/>
  <c r="AI191" i="1"/>
  <c r="AI193" i="1"/>
  <c r="AI194" i="1"/>
  <c r="AI195" i="1"/>
  <c r="AI196" i="1"/>
  <c r="AI197" i="1"/>
  <c r="AI198" i="1"/>
  <c r="AI199" i="1"/>
  <c r="AI200" i="1"/>
  <c r="AI201" i="1"/>
  <c r="AI202" i="1"/>
  <c r="AI203" i="1"/>
  <c r="AI204" i="1"/>
  <c r="AI205" i="1"/>
  <c r="AI206" i="1"/>
  <c r="AI2" i="1"/>
</calcChain>
</file>

<file path=xl/comments1.xml><?xml version="1.0" encoding="utf-8"?>
<comments xmlns="http://schemas.openxmlformats.org/spreadsheetml/2006/main">
  <authors>
    <author>Johnattan Steven  Orozco Arrubla</author>
  </authors>
  <commentList>
    <comment ref="AN271" authorId="0" shapeId="0">
      <text>
        <r>
          <rPr>
            <sz val="11"/>
            <color theme="1"/>
            <rFont val="Calibri"/>
            <family val="2"/>
            <scheme val="minor"/>
          </rPr>
          <t xml:space="preserve">Johnattan Steven  Orozco Arrubla:
VALOR CONTRATO:$697.680.000
VALOR SAPIENCIA: $411.631.200
VALOR ASOCIADO:$286.048.800
</t>
        </r>
      </text>
    </comment>
  </commentList>
</comments>
</file>

<file path=xl/sharedStrings.xml><?xml version="1.0" encoding="utf-8"?>
<sst xmlns="http://schemas.openxmlformats.org/spreadsheetml/2006/main" count="9750" uniqueCount="2336">
  <si>
    <t xml:space="preserve">ENCARGADO DE ALIMENTAR LA MATRIZ </t>
  </si>
  <si>
    <t>ITEM</t>
  </si>
  <si>
    <t>COD. PAA</t>
  </si>
  <si>
    <t>CEEC</t>
  </si>
  <si>
    <t>LOGISTICO</t>
  </si>
  <si>
    <t>ABOGADO</t>
  </si>
  <si>
    <t>TECNICO</t>
  </si>
  <si>
    <t>NÚMERO CEEC</t>
  </si>
  <si>
    <t>FEHCA DEL CEEC</t>
  </si>
  <si>
    <t>NÚMERO E.P</t>
  </si>
  <si>
    <t>NÚMERO DE COMITE</t>
  </si>
  <si>
    <t>FECHA DE APROBACIÓN COMITÉ</t>
  </si>
  <si>
    <t>ID SECOP II</t>
  </si>
  <si>
    <t>NÚMERO DE CONTRATO</t>
  </si>
  <si>
    <t>ACUERDO 016</t>
  </si>
  <si>
    <t>PERSONA NATURAL/ PERSONA JURÍDICA</t>
  </si>
  <si>
    <t>IDENTIFICACIÓN CONTRATISTA</t>
  </si>
  <si>
    <t>NOMBRE CONTRATISTA</t>
  </si>
  <si>
    <t>GENERO</t>
  </si>
  <si>
    <t>FECHA EXAMENES MÉDICOS</t>
  </si>
  <si>
    <t>VIGENCIA EXAMENES MÉDICOS</t>
  </si>
  <si>
    <t>CÓDIGOS : Clasificación UNSPSC</t>
  </si>
  <si>
    <t>OBJETO DEL CONTRATO</t>
  </si>
  <si>
    <t>OBLIGACIONES ESPECÍFICAS DEL CONTRATISTA</t>
  </si>
  <si>
    <t>PERFIL</t>
  </si>
  <si>
    <t>DEPENDENCIA</t>
  </si>
  <si>
    <t>AREA</t>
  </si>
  <si>
    <t>FECHA SUSCRIPCIÓN</t>
  </si>
  <si>
    <t>FECHA DE CREACIÓN</t>
  </si>
  <si>
    <t>FECHA DE INICIO</t>
  </si>
  <si>
    <t>FECHA TERMINACIÓN CONTRATO (Programada)</t>
  </si>
  <si>
    <t>FECHA TERMINACIÓN (Prorrogas-Terminaciones Anticipadas)</t>
  </si>
  <si>
    <t>TIEMPO ENTRE APROBACIÓN E INICIO</t>
  </si>
  <si>
    <t>FECHA DE RECEPCION DE DOCUMENTOS COMPLETOS</t>
  </si>
  <si>
    <t>TIEMPO ENTRE RECEPCIÓN DE DOCUMENTOS E INICIO</t>
  </si>
  <si>
    <t>PLAZO ESTIMADO DIAS</t>
  </si>
  <si>
    <t>VALOR HONORARIOS</t>
  </si>
  <si>
    <t>VALOR DEL CONTRATO</t>
  </si>
  <si>
    <t xml:space="preserve"> PROGRAMA / PROYECTO 1</t>
  </si>
  <si>
    <t xml:space="preserve">VALOR PROYECTO 1 </t>
  </si>
  <si>
    <t xml:space="preserve"> PROGRAMA / PROYECTO 2 </t>
  </si>
  <si>
    <t xml:space="preserve"> VALOR PROYECTO 2 </t>
  </si>
  <si>
    <t xml:space="preserve"> PROGRAMA / PROYECTO 3 </t>
  </si>
  <si>
    <t xml:space="preserve"> VALOR PROYECTO 3 </t>
  </si>
  <si>
    <t xml:space="preserve"> PROGRAMA / PROYECTO 4 </t>
  </si>
  <si>
    <t xml:space="preserve"> VALOR PROYECTO 4 </t>
  </si>
  <si>
    <t xml:space="preserve"> PROGRAMA / PROYECTO 5 </t>
  </si>
  <si>
    <t xml:space="preserve"> VALOR PROYECTO 5 </t>
  </si>
  <si>
    <t xml:space="preserve"> PROGRAMA / PROYECTO 6 </t>
  </si>
  <si>
    <t xml:space="preserve"> VALOR PROYECTO 6 </t>
  </si>
  <si>
    <t xml:space="preserve"> PROGRAMA / PROYECTO 7</t>
  </si>
  <si>
    <t xml:space="preserve"> VALOR PROYECTO 7</t>
  </si>
  <si>
    <t>PROGRAMA / PROYECTO 8</t>
  </si>
  <si>
    <t>VALOR PROYECTO 8</t>
  </si>
  <si>
    <t xml:space="preserve">VALOR TOTAL </t>
  </si>
  <si>
    <t>N° CDP</t>
  </si>
  <si>
    <t xml:space="preserve"> FECHA CDP</t>
  </si>
  <si>
    <t>N° RP</t>
  </si>
  <si>
    <t xml:space="preserve">FECHA RP </t>
  </si>
  <si>
    <t>PROCESO DE CONTRATACIÓN</t>
  </si>
  <si>
    <t>TIPOLOGÍA</t>
  </si>
  <si>
    <t>NOMBRE DEL SUPERVISOR</t>
  </si>
  <si>
    <t>IDENTIFICACIÓN SUPERVISOR</t>
  </si>
  <si>
    <t>URL CONTRATOS</t>
  </si>
  <si>
    <t>URL GESTIÓN TRANSPARENTE</t>
  </si>
  <si>
    <t>FECHA DE RENDICION EN GESTIÓN TRANSPARENTE</t>
  </si>
  <si>
    <t>FECHA DE EXPEDICIÓN LA POLIZA</t>
  </si>
  <si>
    <t>NÚMERO DE LA POLIZA</t>
  </si>
  <si>
    <t>FECHA DE INICIO DE LA POLIZA</t>
  </si>
  <si>
    <t>FECHA FINAL DE LA POLIZA</t>
  </si>
  <si>
    <t>FECHA DE PUBLICACIÓN EN SECOP DE APROBACIÓN DE POLIZAS</t>
  </si>
  <si>
    <t>ESTADO DEL CONVENIO (En ejecución- Terminado- Luquiddo)</t>
  </si>
  <si>
    <r>
      <t xml:space="preserve">ESTADO DEL CONVENIO/CONTRATO U ORDEN DE COMPRA  - SECOP
</t>
    </r>
    <r>
      <rPr>
        <b/>
        <sz val="8"/>
        <rFont val="Arial Narrow"/>
        <family val="2"/>
      </rPr>
      <t>(TERMINADO SIN LIQUIDAR
- LIQUIDADO
-CONVOCADO
-CELEBRADO
-EMITIDO
-CERRADO)</t>
    </r>
  </si>
  <si>
    <t># DOCUMENTOS PUBLICADOS</t>
  </si>
  <si>
    <t>URL GESTION DOCUMENTAL</t>
  </si>
  <si>
    <t>OBSERVACIONES</t>
  </si>
  <si>
    <t>JOHNATTAN OROZCO</t>
  </si>
  <si>
    <t>JOHNATTAN STEVEN OROZCO</t>
  </si>
  <si>
    <t>/</t>
  </si>
  <si>
    <t>MARÍA NOHEMY ZULETA MONTOYA</t>
  </si>
  <si>
    <t>LAURA CRISTINA ZAPATA VASQUEZ</t>
  </si>
  <si>
    <t>CO1.PCCNTR.8767607</t>
  </si>
  <si>
    <t>001 DE 2026</t>
  </si>
  <si>
    <t>N/A</t>
  </si>
  <si>
    <t>M</t>
  </si>
  <si>
    <t>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t>
  </si>
  <si>
    <t>P3</t>
  </si>
  <si>
    <t>SUBDIRECCIÓN ADMINISTRATIVA, FINANCIERA Y DE APOYO A LA GESTIÓN</t>
  </si>
  <si>
    <t>GESTIÓN ADMINISTRATIVA</t>
  </si>
  <si>
    <t>CONTRATACIÓN DIRECTA</t>
  </si>
  <si>
    <t>PRESTACIÓN DE SERVICIOS</t>
  </si>
  <si>
    <t>LIBIER DARIO JIMENEZ PEÑA</t>
  </si>
  <si>
    <t>https://community.secop.gov.co/Public/Tendering/OpportunityDetail/Index?noticeUID=CO1.NTC.9384024&amp;isFromPublicArea=True&amp;isModal=False</t>
  </si>
  <si>
    <t>http://medellin.gestiontransparente.com/Rendicion/RegIngresoContract.aspx?p1=001-2026&amp;event=inicio</t>
  </si>
  <si>
    <t>65-46-101064263</t>
  </si>
  <si>
    <t>EN EJECUCION</t>
  </si>
  <si>
    <t>CELEBRADO</t>
  </si>
  <si>
    <t>https://sapienciagov.sharepoint.com/:f:/s/PRUEBAGESTIONDOCUMENTAL/IgAaahQ8upxkT7JP7RKZBTLAAc3O78_fGFTT4rcdclFR6gI?e=yu32VZ</t>
  </si>
  <si>
    <t>LEYDY VIVIANA SÁNCHEZ GONZÁLEZ</t>
  </si>
  <si>
    <t>CO1.PCCNTR.8767493</t>
  </si>
  <si>
    <t>002 DE 2026</t>
  </si>
  <si>
    <t>PABLO DAVID GUERRA ECHEVEERY</t>
  </si>
  <si>
    <t>H</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</si>
  <si>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</si>
  <si>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TC3</t>
  </si>
  <si>
    <t>DIRECCIÓN TÉCNICA DE FONDOS </t>
  </si>
  <si>
    <t>ACCESO Y PERMANENCIA (Fondos)</t>
  </si>
  <si>
    <t>CAROLINA FLOREZ PALACIO</t>
  </si>
  <si>
    <t>https://community.secop.gov.co/Public/Tendering/OpportunityDetail/Index?noticeUID=CO1.NTC.9384174&amp;isFromPublicArea=True&amp;isModal=False</t>
  </si>
  <si>
    <t>http://medellin.gestiontransparente.com/Rendicion/RegIngresoContract.aspx?p1=002-2026&amp;event=inicio</t>
  </si>
  <si>
    <t>65-46-101064258</t>
  </si>
  <si>
    <t>https://sapienciagov.sharepoint.com/:f:/s/PRUEBAGESTIONDOCUMENTAL/IgCapxX4OWlcQbMU_ZPN0cb5AYldaBWylgqgx2zNtVpFA1s?e=TYrP67</t>
  </si>
  <si>
    <t>CO1.PCCNTR.8768012</t>
  </si>
  <si>
    <t>003 DE 2026</t>
  </si>
  <si>
    <t>LINA MARCELA RESTREPO</t>
  </si>
  <si>
    <t>TG3</t>
  </si>
  <si>
    <t>https://community.secop.gov.co/Public/Tendering/OpportunityDetail/Index?noticeUID=CO1.NTC.9384192&amp;isFromPublicArea=True&amp;isModal=False</t>
  </si>
  <si>
    <t>http://medellin.gestiontransparente.com/Rendicion/RegIngresoContract.aspx?p1=003-2026&amp;event=inicio</t>
  </si>
  <si>
    <t xml:space="preserve"> 65-46-101064257</t>
  </si>
  <si>
    <t>https://sapienciagov.sharepoint.com/:f:/s/PRUEBAGESTIONDOCUMENTAL/IgD0eZJ9hUgFQp2XFOgDtgD9ARVfyEE_yA4YJVtt-0LOzKY?e=t5unb0</t>
  </si>
  <si>
    <t>CO1.PCCNTR.8767932</t>
  </si>
  <si>
    <t>004 DE 2026</t>
  </si>
  <si>
    <t>DAIRO ALBERTO CANO MUÑOZ</t>
  </si>
  <si>
    <t>https://community.secop.gov.co/Public/Tendering/OpportunityDetail/Index?noticeUID=CO1.NTC.9384513&amp;isFromPublicArea=True&amp;isModal=False</t>
  </si>
  <si>
    <t>http://medellin.gestiontransparente.com/Rendicion/RegIngresoContract.aspx?p1=004-2026&amp;event=inicio</t>
  </si>
  <si>
    <t>65-46-101064255</t>
  </si>
  <si>
    <t>https://sapienciagov.sharepoint.com/:f:/s/PRUEBAGESTIONDOCUMENTAL/IgDY-nJE37T2SK5qIqxwy4J0AZ8Ll52MLksQ_eOg5sARVIg?e=PG1Igz</t>
  </si>
  <si>
    <t>CO1.PCCNTR.8768024</t>
  </si>
  <si>
    <t>005 DE 2026</t>
  </si>
  <si>
    <t>ANDREA PATRICIA OSORIO ARROYAVE</t>
  </si>
  <si>
    <t>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</si>
  <si>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P2</t>
  </si>
  <si>
    <t>https://community.secop.gov.co/Public/Tendering/OpportunityDetail/Index?noticeUID=CO1.NTC.9384515&amp;isFromPublicArea=True&amp;isModal=False</t>
  </si>
  <si>
    <t>http://medellin.gestiontransparente.com/Rendicion/RegIngresoContract.aspx?p1=005-2026&amp;event=inicio</t>
  </si>
  <si>
    <t>65-46-101064262</t>
  </si>
  <si>
    <t>https://sapienciagov.sharepoint.com/:f:/s/PRUEBAGESTIONDOCUMENTAL/IgDm0bKUirB2QIpVVECe0thrASNBWS_4if-B-x4T-5lQ5cc?e=N9NUU0</t>
  </si>
  <si>
    <t>CO1.PCCNTR.8768004</t>
  </si>
  <si>
    <t>006 DE 2026</t>
  </si>
  <si>
    <t>GENARO ALFONSO ARISTIZABAL ECHEVERRI</t>
  </si>
  <si>
    <t>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</si>
  <si>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t>
  </si>
  <si>
    <t>https://community.secop.gov.co/Public/Tendering/OpportunityDetail/Index?noticeUID=CO1.NTC.9384190&amp;isFromPublicArea=True&amp;isModal=False</t>
  </si>
  <si>
    <t>http://medellin.gestiontransparente.com/Rendicion/RegIngresoContract.aspx?p1=006-2026&amp;event=inicio</t>
  </si>
  <si>
    <t xml:space="preserve"> 65-46-101064261</t>
  </si>
  <si>
    <t>https://sapienciagov.sharepoint.com/:f:/s/PRUEBAGESTIONDOCUMENTAL/IgDXv0fqgDqMTKvgQwqxEV3tAXFJRVV9Q-KrYD7EeXf-h10?e=8oUCbH</t>
  </si>
  <si>
    <t>CO1.PCCNTR.8767647</t>
  </si>
  <si>
    <t>007 DE 2026</t>
  </si>
  <si>
    <t>LEYDY VIVIANA SANCHEZ GONZALEZ</t>
  </si>
  <si>
    <t>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t>
  </si>
  <si>
    <t>P1</t>
  </si>
  <si>
    <t>https://community.secop.gov.co/Public/Tendering/OpportunityDetail/Index?noticeUID=CO1.NTC.9384173&amp;isFromPublicArea=True&amp;isModal=False</t>
  </si>
  <si>
    <t>http://medellin.gestiontransparente.com/Rendicion/RegIngresoContract.aspx?p1=007-2026&amp;event=inicio</t>
  </si>
  <si>
    <t xml:space="preserve">65-46-101064256 </t>
  </si>
  <si>
    <t>MARLY CARDONA QUINTERO</t>
  </si>
  <si>
    <t>CO1.PCCNTR.8766590</t>
  </si>
  <si>
    <t>008 DE 2026</t>
  </si>
  <si>
    <t>SANDRA MILENA JIMENEZ MONTECINO</t>
  </si>
  <si>
    <t>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t>
  </si>
  <si>
    <t>OFICINA ASESORA JURÍDICA</t>
  </si>
  <si>
    <t>ATENCIÓN A LA CIUDADANÍA </t>
  </si>
  <si>
    <t>ANDREA ARBELAEZ LELION</t>
  </si>
  <si>
    <t>https://community.secop.gov.co/Public/Tendering/OpportunityDetail/Index?noticeUID=CO1.NTC.9383278&amp;isFromPublicArea=True&amp;isModal=False</t>
  </si>
  <si>
    <t>http://medellin.gestiontransparente.com/Rendicion/RegIngresoContract.aspx?p1=008-2026&amp;event=inicio</t>
  </si>
  <si>
    <t>65-46-101064259</t>
  </si>
  <si>
    <t>https://sapienciagov.sharepoint.com/:f:/s/PRUEBAGESTIONDOCUMENTAL/IgCDQBtHpBr3TqVWNLn6cD1AAcf6_rPEwYIyWpuWAUchpYY?e=OAjiCH</t>
  </si>
  <si>
    <t>JUAN PABLO GARCIA BEDOYA</t>
  </si>
  <si>
    <t>NURY PAOLA SUAREZ PINEDA</t>
  </si>
  <si>
    <t>CO1.PCCNTR.8766663</t>
  </si>
  <si>
    <t>009 DE 2026</t>
  </si>
  <si>
    <t>80101506-80101509</t>
  </si>
  <si>
    <t>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t>
  </si>
  <si>
    <t>A2</t>
  </si>
  <si>
    <t>DIRECCIÓN GENERAL </t>
  </si>
  <si>
    <t>DIRECCIÓN GENERAL</t>
  </si>
  <si>
    <t>J SALOMON CRUZ ZIRENE</t>
  </si>
  <si>
    <t>https://community.secop.gov.co/Public/Tendering/OpportunityDetail/Index?noticeUID=CO1.NTC.9383226&amp;isFromPublicArea=True&amp;isModal=False</t>
  </si>
  <si>
    <t>http://medellin.gestiontransparente.com/Rendicion/RegIngresoContract.aspx?p1=009-2026&amp;event=inicio</t>
  </si>
  <si>
    <t>65-46-101064289</t>
  </si>
  <si>
    <t>https://sapienciagov.sharepoint.com/:f:/s/PRUEBAGESTIONDOCUMENTAL/IgCaIecpRGcVTYNsiL0e_M_JAaKdG6vvrMpcxxZzeMgtLX8?e=pZenvr</t>
  </si>
  <si>
    <t>CO1.PCCNTR.8767903</t>
  </si>
  <si>
    <t>010 DE 2026</t>
  </si>
  <si>
    <t>MELISSA LOZANO ANGEL</t>
  </si>
  <si>
    <t>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t>
  </si>
  <si>
    <t>https://community.secop.gov.co/Public/Tendering/OpportunityDetail/Index?noticeUID=CO1.NTC.9384069&amp;isFromPublicArea=True&amp;isModal=False</t>
  </si>
  <si>
    <t>http://medellin.gestiontransparente.com/Rendicion/RegIngresoContract.aspx?p1=010-2026&amp;event=inicio</t>
  </si>
  <si>
    <t>65-46-101064290</t>
  </si>
  <si>
    <t>https://sapienciagov.sharepoint.com/:f:/s/PRUEBAGESTIONDOCUMENTAL/IgC6JYU6uo40So6JTNVrvkNlATQ3CgmaneP91zKSZ_0XdXg?e=GZCXIY</t>
  </si>
  <si>
    <t>MARIA FERNANDA PEREZ</t>
  </si>
  <si>
    <t>CO1.PCCNTR.8767901</t>
  </si>
  <si>
    <t>011 DE 2026</t>
  </si>
  <si>
    <t>LEYNER DANIEL CHICA VALENCIA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</si>
  <si>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</si>
  <si>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GESTIÓN JURÍDICA </t>
  </si>
  <si>
    <t>https://community.secop.gov.co/Public/Tendering/OpportunityDetail/Index?noticeUID=CO1.NTC.9383297&amp;isFromPublicArea=True&amp;isModal=False</t>
  </si>
  <si>
    <t>http://medellin.gestiontransparente.com/Rendicion/RegIngresoContract.aspx?p1=011-2026&amp;event=inicio</t>
  </si>
  <si>
    <t>65-46-101064254</t>
  </si>
  <si>
    <t>https://sapienciagov.sharepoint.com/:f:/s/PRUEBAGESTIONDOCUMENTAL/IgBjLeOoZfcgTapuOzzHLsTwAfV48FvS6ZHZEEbw_bOiFBY?e=fFFCIR</t>
  </si>
  <si>
    <t>NIDIA BEDOYA LORA</t>
  </si>
  <si>
    <t>CO1.PCCNTR.8767912</t>
  </si>
  <si>
    <t>012 DE 2026</t>
  </si>
  <si>
    <t>YUDY ANDREA CAICEDO PEREZ</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</si>
  <si>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</si>
  <si>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GESTIÓN DOCUMENTAL </t>
  </si>
  <si>
    <t>https://community.secop.gov.co/Public/Tendering/OpportunityDetail/Index?noticeUID=CO1.NTC.9384023&amp;isFromPublicArea=True&amp;isModal=False</t>
  </si>
  <si>
    <t>http://medellin.gestiontransparente.com/Rendicion/RegIngresoContract.aspx?p1=012-2026&amp;event=inicio</t>
  </si>
  <si>
    <t>65-46-101064260</t>
  </si>
  <si>
    <t>https://sapienciagov.sharepoint.com/:f:/s/PRUEBAGESTIONDOCUMENTAL/IgBtN_Kwxe_ORJ0EgO3jryHIAZ1WRZA_nHGJHidgoUSNqK4?e=voqA1b</t>
  </si>
  <si>
    <t>CO1.PCCNTR.8766565</t>
  </si>
  <si>
    <t>013 DE 2026</t>
  </si>
  <si>
    <t>JOSE DAVID RAMIREZ ABRAHAM</t>
  </si>
  <si>
    <t>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t>
  </si>
  <si>
    <t>https://community.secop.gov.co/Public/Tendering/OpportunityDetail/Index?noticeUID=CO1.NTC.9382700&amp;isFromPublicArea=True&amp;isModal=False</t>
  </si>
  <si>
    <t>http://medellin.gestiontransparente.com/Rendicion/RegIngresoContract.aspx?p1=013-2026&amp;event=inicio</t>
  </si>
  <si>
    <t>65-46-101064292</t>
  </si>
  <si>
    <t>https://sapienciagov.sharepoint.com/:f:/s/PRUEBAGESTIONDOCUMENTAL/IgBk-_7WmF4KTJwbyqB8rMW7ATQB7Nm2XQSJw4wjRxEoirg?e=A88NzY</t>
  </si>
  <si>
    <t>CO1.PCCNTR.8767923</t>
  </si>
  <si>
    <t>014 DE 2026</t>
  </si>
  <si>
    <t>MARIA ESNEY SABALA GIL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</si>
  <si>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</si>
  <si>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TC2</t>
  </si>
  <si>
    <t>MARIA ANDREA BECHARA</t>
  </si>
  <si>
    <t>https://community.secop.gov.co/Public/Tendering/OpportunityDetail/Index?noticeUID=CO1.NTC.9384028&amp;isFromPublicArea=True&amp;isModal=False</t>
  </si>
  <si>
    <t>http://medellin.gestiontransparente.com/Rendicion/RegIngresoContract.aspx?p1=014-2026&amp;event=inicio</t>
  </si>
  <si>
    <t>https://sapienciagov.sharepoint.com/:f:/s/PRUEBAGESTIONDOCUMENTAL/IgCK4Mqr-oR5RYYJCSUfM8aMAUna6mKGaszNIY3Dsvuymm4?e=Lw6jjb</t>
  </si>
  <si>
    <t>CO1.PCCNTR.8766760</t>
  </si>
  <si>
    <t>015 DE 2026</t>
  </si>
  <si>
    <t>SONIA ROSA VASQUEZ QUINTERO</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</si>
  <si>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</si>
  <si>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A1</t>
  </si>
  <si>
    <t>https://community.secop.gov.co/Public/Tendering/OpportunityDetail/Index?noticeUID=CO1.NTC.9382930&amp;isFromPublicArea=True&amp;isModal=False</t>
  </si>
  <si>
    <t>http://medellin.gestiontransparente.com/Rendicion/RegIngresoContract.aspx?p1=015-2026&amp;event=inicio</t>
  </si>
  <si>
    <t>65-46-101064294</t>
  </si>
  <si>
    <t>https://sapienciagov.sharepoint.com/:f:/s/PRUEBAGESTIONDOCUMENTAL/IgDP2_dD0c7ZRaYPOhuHP7zyAVmTWkoR5rxpRJR0XIPb0JQ?e=IQrxhC</t>
  </si>
  <si>
    <t>CO1.PCCNTR.8767870</t>
  </si>
  <si>
    <t>016 DE 2026</t>
  </si>
  <si>
    <t>EIDAR DE JESUS MARIN HINCAPIE</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</si>
  <si>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</si>
  <si>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ESP1</t>
  </si>
  <si>
    <t>GESTIÓN FINANCIERA</t>
  </si>
  <si>
    <t>https://community.secop.gov.co/Public/Tendering/OpportunityDetail/Index?noticeUID=CO1.NTC.9384068&amp;isFromPublicArea=True&amp;isModal=False</t>
  </si>
  <si>
    <t>http://medellin.gestiontransparente.com/Rendicion/RegIngresoContract.aspx?p1=016-2026&amp;event=inicio</t>
  </si>
  <si>
    <t>65-46-101064266</t>
  </si>
  <si>
    <t>https://sapienciagov.sharepoint.com/:f:/s/PRUEBAGESTIONDOCUMENTAL/IgAjeczHtBvjSpDzQKByLm-0AcWit4XIHJDvZuSXgA6qyoM?e=AVjgwe</t>
  </si>
  <si>
    <t>CO1.PCCNTR.8766645</t>
  </si>
  <si>
    <t>017 DE 2026</t>
  </si>
  <si>
    <t>EDILSON FERNANDO CANO MONTOYA</t>
  </si>
  <si>
    <t>PRESTACIÓN DE SERVICIOS PROFESIONALES DE FORMA TEMPORAL COMO ASESOR I EN LA DIRECCIÓN GENERAL PARA APOYAR LA GESTIÓN ADMINISTRATIVA Y FINANCIERA DE LA AGENCIA, EN EL MARCO DE LAS NORMAS, POLÍTICAS Y PROCEDIMIENTOS ESTABLECIDOS EN LA MATERIA.</t>
  </si>
  <si>
    <t>https://community.secop.gov.co/Public/Tendering/OpportunityDetail/Index?noticeUID=CO1.NTC.9382898&amp;isFromPublicArea=True&amp;isModal=False</t>
  </si>
  <si>
    <t>http://medellin.gestiontransparente.com/Rendicion/RegIngresoContract.aspx?p1=017-2026&amp;event=inicio</t>
  </si>
  <si>
    <t>65-46-101064288</t>
  </si>
  <si>
    <t>https://sapienciagov.sharepoint.com/:f:/s/PRUEBAGESTIONDOCUMENTAL/IgAp-PJEtNYxQb0635xSSVOyAehqfIIYZ_xU2wsbB2ALz-Q?e=wl660g</t>
  </si>
  <si>
    <t>ANULADO</t>
  </si>
  <si>
    <t>018 DE 2026</t>
  </si>
  <si>
    <t>CO1.PCCNTR.8766598</t>
  </si>
  <si>
    <t>019 DE 2026</t>
  </si>
  <si>
    <t>MARIA CATALINA BOHORQUEZ DE LA ESPRIELLA</t>
  </si>
  <si>
    <t>PRESTACIÓN DE SERVICIOS PROFESIONALES COMO ASESOR I EN LA DIRECCIÓN GENERAL DE LA AGENCIA DE EDUCACIÓN POSTSECUNDARIA DE MEDELLÍN – SAPIENCIA, EN LO CONCERNIENTE A LA ACTIVIDAD CONTRACTUAL DE LA ENTIDAD Y LA PREVENCIÓN DEL DAÑO ANTIJURÍDICO.</t>
  </si>
  <si>
    <t>https://community.secop.gov.co/Public/Tendering/OpportunityDetail/Index?noticeUID=CO1.NTC.9383210&amp;isFromPublicArea=True&amp;isModal=False</t>
  </si>
  <si>
    <t>http://medellin.gestiontransparente.com/Rendicion/RegIngresoContract.aspx?p1=019-2026&amp;event=inicio</t>
  </si>
  <si>
    <t>496 - 47 - 994000023353</t>
  </si>
  <si>
    <t>https://sapienciagov.sharepoint.com/:f:/s/PRUEBAGESTIONDOCUMENTAL/IgBwEYZB-48qRogVIAVFyM2WAa3lJY75N51CkLkGu3c2FmU?e=334nRK</t>
  </si>
  <si>
    <t>CO1.PCCNTR.8767942</t>
  </si>
  <si>
    <t>020 DE 2026</t>
  </si>
  <si>
    <t>OSCAR EDUARDO MENGO URBINA</t>
  </si>
  <si>
    <t>93151507-81111901-81111806-81111504</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</si>
  <si>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</si>
  <si>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ESP2</t>
  </si>
  <si>
    <t>GESTIÓN DE SISTEMAS DE INFORMACIÓN </t>
  </si>
  <si>
    <t>https://community.secop.gov.co/Public/Tendering/OpportunityDetail/Index?noticeUID=CO1.NTC.9384094&amp;isFromPublicArea=True&amp;isModal=False</t>
  </si>
  <si>
    <t>http://medellin.gestiontransparente.com/Rendicion/RegIngresoContract.aspx?p1=020-2026&amp;event=inicio</t>
  </si>
  <si>
    <t>65-46-101064268</t>
  </si>
  <si>
    <t>https://sapienciagov.sharepoint.com/:f:/s/PRUEBAGESTIONDOCUMENTAL/IgA_IfBBOSJjT7LL2iEDSU1iASlAzZUKARXUecawwoDrk6o?e=bVdGV0</t>
  </si>
  <si>
    <t>CO1.PCCNTR.8767949</t>
  </si>
  <si>
    <t>021 DE 2026</t>
  </si>
  <si>
    <t>SUSANA WHITE ARBELAEZ</t>
  </si>
  <si>
    <t>93151507-81101500</t>
  </si>
  <si>
    <t xml:space="preserve">PRESTAR SERVICIOS PROFESIONALES COMO ESPECIALISTA I PARA APOYAR LA PLANEACIÓN, SEGUIMIENTO Y CONTROL DE LOS PROYECTOS DE INFRAESTRUCTURA FÍSICA DE LA AGENCIA DE EDUCACIÓN POSTSECUNDARIA DE MEDELLÍN – SAPIENCIA.     </t>
  </si>
  <si>
    <t>https://community.secop.gov.co/Public/Tendering/OpportunityDetail/Index?noticeUID=CO1.NTC.9384096&amp;isFromPublicArea=True&amp;isModal=False</t>
  </si>
  <si>
    <t>http://medellin.gestiontransparente.com/Rendicion/RegIngresoContract.aspx?p1=021-2026&amp;event=inicio</t>
  </si>
  <si>
    <t>65-46-101064267</t>
  </si>
  <si>
    <t>https://sapienciagov.sharepoint.com/:f:/s/PRUEBAGESTIONDOCUMENTAL/IgDZttCdzKN7Q7V1WM1ulxOBAZEujEtvSTCeZaSftBKPDOE?e=if4chI</t>
  </si>
  <si>
    <t>CO1.PCCNTR.8767144</t>
  </si>
  <si>
    <t>022 DE 2026</t>
  </si>
  <si>
    <t>MARIA NATALIA LOPEZ MARTINEZ</t>
  </si>
  <si>
    <t>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t>
  </si>
  <si>
    <t>https://community.secop.gov.co/Public/Tendering/OpportunityDetail/Index?noticeUID=CO1.NTC.9383213&amp;isFromPublicArea=True&amp;isModal=False</t>
  </si>
  <si>
    <t>http://medellin.gestiontransparente.com/Rendicion/RegIngresoContract.aspx?p1=022-2026&amp;event=inicio</t>
  </si>
  <si>
    <t>65-46-101064291</t>
  </si>
  <si>
    <t>https://sapienciagov.sharepoint.com/:f:/s/PRUEBAGESTIONDOCUMENTAL/IgCi3JIZtmcRQ6EWKS7_geceASvpQIvt4_GPbOf5JhPLPW4?e=6B5YsA</t>
  </si>
  <si>
    <t>SALVADOR ENRIQUE IREGUI LOTERO</t>
  </si>
  <si>
    <t>CO1.PCCNTR.8767009</t>
  </si>
  <si>
    <t>023 DE 2026</t>
  </si>
  <si>
    <t>MARIA FERNANDA PEREZ GALLEGO</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</si>
  <si>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</si>
  <si>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GESTIÓN CONTRACTUAL</t>
  </si>
  <si>
    <t>https://community.secop.gov.co/Public/Tendering/OpportunityDetail/Index?noticeUID=CO1.NTC.9382956&amp;isFromPublicArea=True&amp;isModal=False</t>
  </si>
  <si>
    <t>http://medellin.gestiontransparente.com/Rendicion/RegIngresoContract.aspx?p1=023-2026&amp;event=inicio</t>
  </si>
  <si>
    <t>65-46-101064300</t>
  </si>
  <si>
    <t>https://sapienciagov.sharepoint.com/:f:/s/PRUEBAGESTIONDOCUMENTAL/IgC-8nQJ24cqR6wb9dzY3V6DAckZOSL_LhoQlkgYXwJCWuc?e=NvST7C</t>
  </si>
  <si>
    <t>CO1.PCCNTR.8767196</t>
  </si>
  <si>
    <t>024 DE 2026</t>
  </si>
  <si>
    <t>LILIBETH CARDENAS MAYA</t>
  </si>
  <si>
    <t>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t>
  </si>
  <si>
    <t>https://community.secop.gov.co/Public/Tendering/OpportunityDetail/Index?noticeUID=CO1.NTC.9383275&amp;isFromPublicArea=True&amp;isModal=False</t>
  </si>
  <si>
    <t>http://medellin.gestiontransparente.com/Rendicion/RegIngresoContract.aspx?p1=024-2026&amp;event=inicio</t>
  </si>
  <si>
    <t>65-46-101064297</t>
  </si>
  <si>
    <t>https://sapienciagov.sharepoint.com/:f:/s/PRUEBAGESTIONDOCUMENTAL/IgBM8zD6T--4RLaDYMgbzrkOAXb3FLjvPmUAzfq9HqlL5g4?e=z29CB4</t>
  </si>
  <si>
    <t>CO1.PCCNTR.8766900</t>
  </si>
  <si>
    <t>025 DE 2026</t>
  </si>
  <si>
    <t>ANDRES FELIPE CADAVID METRIO</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</si>
  <si>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t>
  </si>
  <si>
    <t>https://community.secop.gov.co/Public/Tendering/OpportunityDetail/Index?noticeUID=CO1.NTC.9383136&amp;isFromPublicArea=True&amp;isModal=False</t>
  </si>
  <si>
    <t>http://medellin.gestiontransparente.com/Rendicion/RegIngresoContract.aspx?p1=025-2026&amp;event=inicio</t>
  </si>
  <si>
    <t>65-46-101064302</t>
  </si>
  <si>
    <t>https://sapienciagov.sharepoint.com/:f:/s/PRUEBAGESTIONDOCUMENTAL/IgBdH-HgbJjQSJ6UZ7CL-6rXARgMZ_JnXsYxHHwQfNUgwoU?e=StZaGj</t>
  </si>
  <si>
    <t>CO1.PCCNTR.8766891</t>
  </si>
  <si>
    <t>026 DE 2026</t>
  </si>
  <si>
    <t>MARIA NOHEMY ZULETA MONTOYA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</si>
  <si>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</si>
  <si>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https://community.secop.gov.co/Public/Tendering/OpportunityDetail/Index?noticeUID=CO1.NTC.9382950&amp;isFromPublicArea=True&amp;isModal=False</t>
  </si>
  <si>
    <t>http://medellin.gestiontransparente.com/Rendicion/RegIngresoContract.aspx?p1=026-2026&amp;event=inicio</t>
  </si>
  <si>
    <t>65-46-101064301</t>
  </si>
  <si>
    <t>https://sapienciagov.sharepoint.com/:f:/s/PRUEBAGESTIONDOCUMENTAL/IgCQ_VUkLA29SJHzb6cBytFbAV8tF7RzK9fhxgZ8Thd0YO0?e=XekyMp</t>
  </si>
  <si>
    <t>CO1.PCCNTR.8766884</t>
  </si>
  <si>
    <t>027 DE 2026</t>
  </si>
  <si>
    <t>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</si>
  <si>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https://community.secop.gov.co/Public/Tendering/OpportunityDetail/Index?noticeUID=CO1.NTC.9383217&amp;isFromPublicArea=True&amp;isModal=False</t>
  </si>
  <si>
    <t>http://medellin.gestiontransparente.com/Rendicion/RegIngresoContract.aspx?p1=027-2026&amp;event=inicio</t>
  </si>
  <si>
    <t>65-46-101064320</t>
  </si>
  <si>
    <t>https://sapienciagov.sharepoint.com/:f:/s/PRUEBAGESTIONDOCUMENTAL/IgCcVE42TjOlQoCJpuvNFpDIARldO8Bz0eq9mOXt7wa05sg?e=yaLIGd</t>
  </si>
  <si>
    <t>CO1.PCCNTR.8766688</t>
  </si>
  <si>
    <t>028 DE 2026</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</si>
  <si>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</si>
  <si>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https://community.secop.gov.co/Public/Tendering/OpportunityDetail/Index?noticeUID=CO1.NTC.9383230&amp;isFromPublicArea=True&amp;isModal=False</t>
  </si>
  <si>
    <t>http://medellin.gestiontransparente.com/Rendicion/RegIngresoContract.aspx?p1=028-2026&amp;event=inicio</t>
  </si>
  <si>
    <t>65-46-101064307</t>
  </si>
  <si>
    <t>https://sapienciagov.sharepoint.com/:f:/s/PRUEBAGESTIONDOCUMENTAL/IgBjntHOGlZkSJs34xSzNap2ATcyClZ6fJ9HDg9nw6ez4MY?e=iSiW2x</t>
  </si>
  <si>
    <t>MELISSA LOZANO ÁNGEL</t>
  </si>
  <si>
    <t>CO1.PCCNTR.8767723</t>
  </si>
  <si>
    <t>029 DE 2026</t>
  </si>
  <si>
    <t>LUISA FERNANDA LARA ARANGO</t>
  </si>
  <si>
    <t>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t>
  </si>
  <si>
    <t>GESTIÓN DE COMUNICACIONES</t>
  </si>
  <si>
    <t>GLADYS ENITH ARREDONDO GARCÍA</t>
  </si>
  <si>
    <t>https://community.secop.gov.co/Public/Tendering/OpportunityDetail/Index?noticeUID=CO1.NTC.9383299&amp;isFromPublicArea=True&amp;isModal=False</t>
  </si>
  <si>
    <t>http://medellin.gestiontransparente.com/Rendicion/RegIngresoContract.aspx?p1=029-2026&amp;event=inicio</t>
  </si>
  <si>
    <t>65-46-101064321</t>
  </si>
  <si>
    <t>https://sapienciagov.sharepoint.com/:f:/s/PRUEBAGESTIONDOCUMENTAL/IgAUhzifKGaHTaeROvjZ295gAZQmwIZwLCq8jOUSVCUzxhQ?e=v7crjr</t>
  </si>
  <si>
    <t>CO1.PCCNTR.8766585</t>
  </si>
  <si>
    <t>030 DE 2026</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</si>
  <si>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</si>
  <si>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https://community.secop.gov.co/Public/Tendering/OpportunityDetail/Index?noticeUID=CO1.NTC.9383428&amp;isFromPublicArea=True&amp;isModal=False</t>
  </si>
  <si>
    <t>http://medellin.gestiontransparente.com/Rendicion/RegIngresoContract.aspx?p1=030-2026&amp;event=inicio</t>
  </si>
  <si>
    <t>https://sapienciagov.sharepoint.com/:f:/s/PRUEBAGESTIONDOCUMENTAL/IgDVgmcZzdpYR52H2yaLZmvzAXpkJWT4M8oMlIso0gYRF3U?e=RiBdPy</t>
  </si>
  <si>
    <t>CO1.PCCNTR.8767024</t>
  </si>
  <si>
    <t>031 DE 2026</t>
  </si>
  <si>
    <t>YULIANA MESA SANCHEZ</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</si>
  <si>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</si>
  <si>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https://community.secop.gov.co/Public/Tendering/OpportunityDetail/Index?noticeUID=CO1.NTC.9382955&amp;isFromPublicArea=True&amp;isModal=False</t>
  </si>
  <si>
    <t>http://medellin.gestiontransparente.com/Rendicion/RegIngresoContract.aspx?p1=031-2026&amp;event=inicio</t>
  </si>
  <si>
    <t>65-46-101064293</t>
  </si>
  <si>
    <t>https://sapienciagov.sharepoint.com/:f:/s/PRUEBAGESTIONDOCUMENTAL/IgDdeSrtpLNGSKyCbmXNAqNwARxQCCk1h4Rfn9pR21RMkdc?e=PtFt9M</t>
  </si>
  <si>
    <t>GLADYS ENITH ARREDONDO</t>
  </si>
  <si>
    <t>CO1.PCCNTR.8767717</t>
  </si>
  <si>
    <t>032 DE 2026</t>
  </si>
  <si>
    <t>ELIANA MARCELA RUIZ MIRA</t>
  </si>
  <si>
    <t>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t>
  </si>
  <si>
    <t>SUBDIRECCIÓN PARA LA GESTIÓN DE LA EDUCACIÓN POSTSECUNDARIA</t>
  </si>
  <si>
    <t>GESTIÓN DE LA EDUCACIÓN POSTSECUNDARIA</t>
  </si>
  <si>
    <t>https://community.secop.gov.co/Public/Tendering/OpportunityDetail/Index?noticeUID=CO1.NTC.9383948&amp;isFromPublicArea=True&amp;isModal=False</t>
  </si>
  <si>
    <t>http://medellin.gestiontransparente.com/Rendicion/RegIngresoContract.aspx?p1=032-2026&amp;event=inicio</t>
  </si>
  <si>
    <t>65-46-101064331</t>
  </si>
  <si>
    <t>https://sapienciagov.sharepoint.com/:f:/s/PRUEBAGESTIONDOCUMENTAL/IgCGTB6SS3QOQr8VF83VLLgLATI4w7D0IiNWOu5Sqji7fnI?e=t8o2Ay</t>
  </si>
  <si>
    <t>CO1.PCCNTR.8767711</t>
  </si>
  <si>
    <t>033 DE 2026</t>
  </si>
  <si>
    <t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</si>
  <si>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https://community.secop.gov.co/Public/Tendering/OpportunityDetail/Index?noticeUID=CO1.NTC.9384017&amp;isFromPublicArea=True&amp;isModal=False</t>
  </si>
  <si>
    <t>http://medellin.gestiontransparente.com/Rendicion/RegIngresoContract.aspx?p1=033-2026&amp;event=inicio</t>
  </si>
  <si>
    <t>65-46-101064310</t>
  </si>
  <si>
    <t>https://sapienciagov.sharepoint.com/:f:/s/PRUEBAGESTIONDOCUMENTAL/IgCpKyLqvfYQTJ8flzhSTAbTAT77l2Ue9EnJSC6h6JWbZaE?e=hAi1G3</t>
  </si>
  <si>
    <t>CO1.PCCNTR.8767571</t>
  </si>
  <si>
    <t>034 DE 2026</t>
  </si>
  <si>
    <t>SARA MANUELA RUIZ GUERRA</t>
  </si>
  <si>
    <t>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t>
  </si>
  <si>
    <t>https://community.secop.gov.co/Public/Tendering/OpportunityDetail/Index?noticeUID=CO1.NTC.9383956&amp;isFromPublicArea=True&amp;isModal=False</t>
  </si>
  <si>
    <t>http://medellin.gestiontransparente.com/Rendicion/RegIngresoContract.aspx?p1=034-2026&amp;event=inicio</t>
  </si>
  <si>
    <t>65-46-101064314</t>
  </si>
  <si>
    <t>https://sapienciagov.sharepoint.com/:f:/s/PRUEBAGESTIONDOCUMENTAL/IgCOS-V9G3CHSa8NuV4SZnkxAXETcPQjPVjuFDLyibrO0Lo?e=TazHDR</t>
  </si>
  <si>
    <t>CO1.PCCNTR.8767966</t>
  </si>
  <si>
    <t>035 DE 2026</t>
  </si>
  <si>
    <t>LILIANA MARIA ESPINOSA OLARTE</t>
  </si>
  <si>
    <t>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t>
  </si>
  <si>
    <t>GESTIÓN DEL TALENTO HUMANO</t>
  </si>
  <si>
    <t>MARIA TRINIDAD MARIN GALLO</t>
  </si>
  <si>
    <t>https://community.secop.gov.co/Public/Tendering/OpportunityDetail/Index?noticeUID=CO1.NTC.9384517&amp;isFromPublicArea=True&amp;isModal=False</t>
  </si>
  <si>
    <t>http://medellin.gestiontransparente.com/Rendicion/RegIngresoContract.aspx?p1=035-2026&amp;event=inicio</t>
  </si>
  <si>
    <t>65-46-101064269</t>
  </si>
  <si>
    <t>https://sapienciagov.sharepoint.com/:f:/s/PRUEBAGESTIONDOCUMENTAL/IgBObZnBwjTJRrnuiozLT0Z6AXBJE56h_pu67PEB1KLbFno?e=j1KF8S</t>
  </si>
  <si>
    <t>CO1.PCCNTR.8767728</t>
  </si>
  <si>
    <t>036 DE 2026</t>
  </si>
  <si>
    <t>MATEO ESPINAL VILLA</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</si>
  <si>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t>
  </si>
  <si>
    <t>https://community.secop.gov.co/Public/Tendering/OpportunityDetail/Index?noticeUID=CO1.NTC.9383953&amp;isFromPublicArea=True&amp;isModal=False</t>
  </si>
  <si>
    <t>http://medellin.gestiontransparente.com/Rendicion/RegIngresoContract.aspx?p1=036-2026&amp;event=inicio</t>
  </si>
  <si>
    <t>65-46-101064304</t>
  </si>
  <si>
    <t>https://sapienciagov.sharepoint.com/:f:/s/PRUEBAGESTIONDOCUMENTAL/IgBlCGn7a9gbSbT4hGPMbsfwAfDac0CAEoBMGuPf-OTHHck?e=HYioiH</t>
  </si>
  <si>
    <t>CO1.PCCNTR.8767585</t>
  </si>
  <si>
    <t>037 DE 2026</t>
  </si>
  <si>
    <t>WILMER ANTONIO AFRICANO BASQUEZ</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</si>
  <si>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</si>
  <si>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https://community.secop.gov.co/Public/Tendering/OpportunityDetail/Index?noticeUID=CO1.NTC.9384312&amp;isFromPublicArea=True&amp;isModal=False</t>
  </si>
  <si>
    <t>http://medellin.gestiontransparente.com/Rendicion/RegIngresoContract.aspx?p1=037-2026&amp;event=inicio</t>
  </si>
  <si>
    <t>65-46-101064327</t>
  </si>
  <si>
    <t>https://sapienciagov.sharepoint.com/:f:/s/PRUEBAGESTIONDOCUMENTAL/IgD86wf9Jrg3Sa371xdQD6MnAVcxBkZdukZMTOHLob322xk?e=ulJ7U3</t>
  </si>
  <si>
    <t>CO1.PCCNTR.8767546</t>
  </si>
  <si>
    <t>038 DE 2026</t>
  </si>
  <si>
    <t>JOHNATTAN STEVEN OROZCO ARRUBLA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</si>
  <si>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</si>
  <si>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https://community.secop.gov.co/Public/Tendering/OpportunityDetail/Index?noticeUID=CO1.NTC.9383294&amp;isFromPublicArea=True&amp;isModal=False</t>
  </si>
  <si>
    <t>http://medellin.gestiontransparente.com/Rendicion/RegIngresoContract.aspx?p1=038-2026&amp;event=inicio</t>
  </si>
  <si>
    <t>65-46-101064319</t>
  </si>
  <si>
    <t>https://sapienciagov.sharepoint.com/:f:/s/PRUEBAGESTIONDOCUMENTAL/IgBqgCaUJKcYRpTcq4hSPun9AcRp_9rt-VQafmlKrUp9KZQ?e=7Cj8AB</t>
  </si>
  <si>
    <t>CO1.PCCNTR.8767977</t>
  </si>
  <si>
    <t>039 DE 2026</t>
  </si>
  <si>
    <t xml:space="preserve">GLORIA DEL SOCORRO ESPINOSA </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</si>
  <si>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</si>
  <si>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AUX</t>
  </si>
  <si>
    <t xml:space="preserve">https://community.secop.gov.co/Public/Tendering/OpportunityDetail/Index? noticeUID=CO1.NTC.9384519&amp;isFromPublicArea=True&amp;isModal=False 
</t>
  </si>
  <si>
    <t>http://medellin.gestiontransparente.com/Rendicion/RegIngresoContract.aspx?p1=039-2026&amp;event=inicio</t>
  </si>
  <si>
    <t>https://sapienciagov.sharepoint.com/:f:/s/PRUEBAGESTIONDOCUMENTAL/IgA5a_GNnkX2R5IpSEfKbaB6AY7gHqtdFcSq6nSpbj_SFe8?e=UJCHqN</t>
  </si>
  <si>
    <t>CO1.PCCNTR.8767954</t>
  </si>
  <si>
    <t>040 DE 2026</t>
  </si>
  <si>
    <t>IVAN DARIO ZULUAGA MUÑOZ</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</si>
  <si>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</si>
  <si>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RECURSOS FISICOS</t>
  </si>
  <si>
    <t>https://community.secop.gov.co/Public/Tendering/OpportunityDetail/Index?noticeUID=CO1.NTC.9384520&amp;isFromPublicArea=True&amp;isModal=False</t>
  </si>
  <si>
    <t>http://medellin.gestiontransparente.com/Rendicion/RegIngresoContract.aspx?p1=040-2026&amp;event=inicio</t>
  </si>
  <si>
    <t>65-46-101064270</t>
  </si>
  <si>
    <t>https://sapienciagov.sharepoint.com/:f:/s/PRUEBAGESTIONDOCUMENTAL/IgCggsUEkzNUSqzuuHf6qgb6AQ9Ko9jQQeh0U80XhNO06hg?e=nBn1pk</t>
  </si>
  <si>
    <t>CO1.PCCNTR.8767915</t>
  </si>
  <si>
    <t>041 DE 2026</t>
  </si>
  <si>
    <t>MANUEL ANDRES DELGADO QUICENO</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</si>
  <si>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</si>
  <si>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https://community.secop.gov.co/Public/Tendering/OpportunityDetail/Index?noticeUID=CO1.NTC.9384311&amp;isFromPublicArea=True&amp;isModal=False</t>
  </si>
  <si>
    <t>http://medellin.gestiontransparente.com/Rendicion/RegIngresoContract.aspx?p1=041-2026&amp;event=inicio</t>
  </si>
  <si>
    <t xml:space="preserve"> 65-46-101064323</t>
  </si>
  <si>
    <t>https://sapienciagov.sharepoint.com/:f:/s/PRUEBAGESTIONDOCUMENTAL/IgDzEjzZuddVS4BRdZs0bzZNAS8bWjAnDmRwtlIskDpgmVw?e=pt07OI</t>
  </si>
  <si>
    <t>CO1.PCCNTR.8767952</t>
  </si>
  <si>
    <t>042 DE 2026</t>
  </si>
  <si>
    <t>MELISSA BETANCUR OSORIO</t>
  </si>
  <si>
    <t>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t>
  </si>
  <si>
    <t>https://community.secop.gov.co/Public/Tendering/OpportunityDetail/Index?noticeUID=CO1.NTC.9384501&amp;isFromPublicArea=True&amp;isModal=False</t>
  </si>
  <si>
    <t>http://medellin.gestiontransparente.com/Rendicion/RegIngresoContract.aspx?p1=042-2026&amp;event=inicio</t>
  </si>
  <si>
    <t>65-46-101064306</t>
  </si>
  <si>
    <t>https://sapienciagov.sharepoint.com/:f:/s/PRUEBAGESTIONDOCUMENTAL/IgCbpTZUjHj8R6k1FjBU4dp0Afh0ZiF7IzMLKF0X67ZfIRo?e=ckwXGI</t>
  </si>
  <si>
    <t>CO1.PCCNTR.8767896</t>
  </si>
  <si>
    <t>043 DE 2026</t>
  </si>
  <si>
    <t>GLORIA DARLENCY MONTOYA AGUDELO</t>
  </si>
  <si>
    <t>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</si>
  <si>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https://community.secop.gov.co/Public/Tendering/OpportunityDetail/Index?noticeUID=CO1.NTC.9384512&amp;isFromPublicArea=True&amp;isModal=False</t>
  </si>
  <si>
    <t>http://medellin.gestiontransparente.com/Rendicion/RegIngresoContract.aspx?p1=043-2026&amp;event=inicio</t>
  </si>
  <si>
    <t xml:space="preserve"> 65-46-101064311</t>
  </si>
  <si>
    <t>https://sapienciagov.sharepoint.com/:f:/s/PRUEBAGESTIONDOCUMENTAL/IgDZnFCz6Lr-R500YhfHNTF2Ad1llPMvMlfO2XK4ge30N2Q?e=rxpL8X</t>
  </si>
  <si>
    <t>CO1.PCCNTR.8767489</t>
  </si>
  <si>
    <t>044 DE 2026</t>
  </si>
  <si>
    <t>BEATRIZ HELENA CAÑAS MARIN</t>
  </si>
  <si>
    <t xml:space="preserve">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	</t>
  </si>
  <si>
    <t>https://community.secop.gov.co/Public/Tendering/OpportunityDetail/Index?noticeUID=CO1.NTC.9383949&amp;isFromPublicArea=True&amp;isModal=False</t>
  </si>
  <si>
    <t>http://medellin.gestiontransparente.com/Rendicion/RegIngresoContract.aspx?p1=044-2026&amp;event=inicio</t>
  </si>
  <si>
    <t>65-46-101064308</t>
  </si>
  <si>
    <t>https://sapienciagov.sharepoint.com/:f:/s/PRUEBAGESTIONDOCUMENTAL/IgCL0cxidpIRT68e1WUqVIDtAfmj__WSDlMM1CS_es-VV48?e=2YwItv</t>
  </si>
  <si>
    <t>CO1.PCCNTR.8767496</t>
  </si>
  <si>
    <t>045 DE 2026</t>
  </si>
  <si>
    <t>LUISA FERNANDA VELASQUEZ ARISTIZABAL</t>
  </si>
  <si>
    <t>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t>
  </si>
  <si>
    <t>https://community.secop.gov.co/Public/Tendering/OpportunityDetail/Index?noticeUID=CO1.NTC.9384026&amp;isFromPublicArea=True&amp;isModal=False</t>
  </si>
  <si>
    <t>http://medellin.gestiontransparente.com/Rendicion/RegIngresoContract.aspx?p1=045-2026&amp;event=inicio</t>
  </si>
  <si>
    <t>65-46-101064315</t>
  </si>
  <si>
    <t>https://sapienciagov.sharepoint.com/:f:/s/PRUEBAGESTIONDOCUMENTAL/IgBFTJXhhcekTIAz-b5Wqe_mAZ0XtmIBppJSbHoetRWoQ9o?e=diVhFs</t>
  </si>
  <si>
    <t>046 DE 2026</t>
  </si>
  <si>
    <t>CO1.PCCNTR.8768203</t>
  </si>
  <si>
    <t>047 DE 2026</t>
  </si>
  <si>
    <t>EDISON SALGAR MARIN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</si>
  <si>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t>
  </si>
  <si>
    <t>https://community.secop.gov.co/Public/Tendering/OpportunityDetail/Index?noticeUID=CO1.NTC.9384394&amp;isFromPublicArea=True&amp;isModal=False</t>
  </si>
  <si>
    <t>http://medellin.gestiontransparente.com/Rendicion/RegIngresoContract.aspx?p1=047-2026&amp;event=inicio</t>
  </si>
  <si>
    <t>65-46-101064318</t>
  </si>
  <si>
    <t>https://sapienciagov.sharepoint.com/:f:/s/PRUEBAGESTIONDOCUMENTAL/IgBlynadiAU3RrYiS681_ZT1AY8pfeRmIZ_rK3q4h2qeb-E?e=xIhh97</t>
  </si>
  <si>
    <t>CO1.PCCNTR.8782908</t>
  </si>
  <si>
    <t>048 DE 2026</t>
  </si>
  <si>
    <t>PABLO ADOLFO HOYOS GONZALEZ</t>
  </si>
  <si>
    <t>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t>
  </si>
  <si>
    <t>https://community.secop.gov.co/Public/Tendering/OpportunityDetail/Index?noticeUID=CO1.NTC.9405956&amp;isFromPublicArea=True&amp;isModal=False</t>
  </si>
  <si>
    <t>http://medellin.gestiontransparente.com/Rendicion/RegIngresoContract.aspx?p1=048-2026&amp;event=inicio</t>
  </si>
  <si>
    <t>65-46-101064401</t>
  </si>
  <si>
    <t>https://sapienciagov.sharepoint.com/:f:/s/PRUEBAGESTIONDOCUMENTAL/IgD_ggbWeqXWSJ8F-jAoUUEtARiIV7rkoociULTvl8i_WqI?e=EhvTAh</t>
  </si>
  <si>
    <t>CO1.PCCNTR.8783070</t>
  </si>
  <si>
    <t>049 DE 2026</t>
  </si>
  <si>
    <t>LAURA VANESA ZULUAGA VALENCIA</t>
  </si>
  <si>
    <t>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t>
  </si>
  <si>
    <t>https://community.secop.gov.co/Public/Tendering/OpportunityDetail/Index?noticeUID=CO1.NTC.9405960&amp;isFromPublicArea=True&amp;isModal=False</t>
  </si>
  <si>
    <t>http://medellin.gestiontransparente.com/Rendicion/RegIngresoContract.aspx?p1=049-2026&amp;event=inicio</t>
  </si>
  <si>
    <t>https://sapienciagov.sharepoint.com/:f:/s/PRUEBAGESTIONDOCUMENTAL/IgC18Y7zYvTgTq82mCP1quKKAcZLK1C5QC-UbGjzx7ByPbs?e=dhpkeY</t>
  </si>
  <si>
    <t>CO1.PCCNTR.8782880</t>
  </si>
  <si>
    <t>050 DE 2026</t>
  </si>
  <si>
    <t>CATALINA POSADA ESCOBAR</t>
  </si>
  <si>
    <t>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t>
  </si>
  <si>
    <t>https://community.secop.gov.co/Public/Tendering/OpportunityDetail/Index?noticeUID=CO1.NTC.9405961&amp;isFromPublicArea=True&amp;isModal=False</t>
  </si>
  <si>
    <t>http://medellin.gestiontransparente.com/Rendicion/RegIngresoContract.aspx?p1=050-2026&amp;event=inicio</t>
  </si>
  <si>
    <t>65-46-101064402</t>
  </si>
  <si>
    <t>https://sapienciagov.sharepoint.com/:f:/s/PRUEBAGESTIONDOCUMENTAL/IgA0Jtlam3lLRaJUo3EbBJXYARO0G3NJYHOEAAbbxYpoMgc?e=hD7ebT</t>
  </si>
  <si>
    <t>CO1.PCCNTR.8783210</t>
  </si>
  <si>
    <t>051 DE 2026</t>
  </si>
  <si>
    <t>JOHN JACOBO URREGO ARIAS</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</si>
  <si>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</si>
  <si>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https://community.secop.gov.co/Public/Tendering/OpportunityDetail/Index?noticeUID=CO1.NTC.9405964&amp;isFromPublicArea=True&amp;isModal=False</t>
  </si>
  <si>
    <t>http://medellin.gestiontransparente.com/Rendicion/RegIngresoContract.aspx?p1=051-2026&amp;event=inicio</t>
  </si>
  <si>
    <t>65-46-101064410</t>
  </si>
  <si>
    <t>https://sapienciagov.sharepoint.com/:f:/s/PRUEBAGESTIONDOCUMENTAL/IgCWI8zsKbxzSpvVSLnIzzrcAQQBqx3ABghTKYfuMyJs1O8?e=wgP0uR</t>
  </si>
  <si>
    <t>CO1.PCCNTR.8783018</t>
  </si>
  <si>
    <t>052 DE 2026</t>
  </si>
  <si>
    <t>NATALIA MARCELA ALZATE VASQUEZ</t>
  </si>
  <si>
    <t>https://community.secop.gov.co/Public/Tendering/OpportunityDetail/Index?noticeUID=CO1.NTC.9405968&amp;isFromPublicArea=True&amp;isModal=False</t>
  </si>
  <si>
    <t>http://medellin.gestiontransparente.com/Rendicion/RegIngresoContract.aspx?p1=052-2026&amp;event=inicio</t>
  </si>
  <si>
    <t>65-46-101064408</t>
  </si>
  <si>
    <t>https://sapienciagov.sharepoint.com/:f:/s/PRUEBAGESTIONDOCUMENTAL/IgAl3J6VFH3BQbZc8FE4HpY6AbmnDy_6zwdLkW7KUd0fIG0?e=u9tfcm</t>
  </si>
  <si>
    <t>CO1.PCCNTR.8782399</t>
  </si>
  <si>
    <t>053 DE 2026</t>
  </si>
  <si>
    <t>MIGUEL ANGEL PEREZ FRANCO</t>
  </si>
  <si>
    <t>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</si>
  <si>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https://community.secop.gov.co/Public/Tendering/OpportunityDetail/Index?noticeUID=CO1.NTC.9406104&amp;isFromPublicArea=True&amp;isModal=False</t>
  </si>
  <si>
    <t>http://medellin.gestiontransparente.com/Rendicion/RegIngresoContract.aspx?p1=053-2026&amp;event=inicio</t>
  </si>
  <si>
    <t>https://sapienciagov.sharepoint.com/:f:/s/PRUEBAGESTIONDOCUMENTAL/IgAfq0h7s-10RpuOFJpway5CAb0I_zzPemO_MSrwwkQX99U?e=31h1Ji</t>
  </si>
  <si>
    <t>CO1.PCCNTR.8783009</t>
  </si>
  <si>
    <t>054 DE 2026</t>
  </si>
  <si>
    <t>YUDI CRISTINA ZAPATA MARTINEZ</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</si>
  <si>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</si>
  <si>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https://community.secop.gov.co/Public/Tendering/OpportunityDetail/Index?noticeUID=CO1.NTC.9406211&amp;isFromPublicArea=True&amp;isModal=False</t>
  </si>
  <si>
    <t>http://medellin.gestiontransparente.com/Rendicion/RegIngresoContract.aspx?p1=054-2026&amp;event=inicio</t>
  </si>
  <si>
    <t>65-46-101064403</t>
  </si>
  <si>
    <t>https://sapienciagov.sharepoint.com/:f:/s/PRUEBAGESTIONDOCUMENTAL/IgCw128CFyZJQrLkgQeWJRftARB9wOwy_q1T2N4iRDsPHoM?e=wwGavX</t>
  </si>
  <si>
    <t>CO1.PCCNTR.8782461</t>
  </si>
  <si>
    <t>055 DE 2026</t>
  </si>
  <si>
    <t>SANTIAGO VALENCIA GIRALDO</t>
  </si>
  <si>
    <t>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</si>
  <si>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https://community.secop.gov.co/Public/Tendering/OpportunityDetail/Index?noticeUID=CO1.NTC.9406083&amp;isFromPublicArea=True&amp;isModal=False</t>
  </si>
  <si>
    <t>http://medellin.gestiontransparente.com/Rendicion/RegIngresoContract.aspx?p1=055-2026&amp;event=inicio</t>
  </si>
  <si>
    <t xml:space="preserve"> 65-46-101064414</t>
  </si>
  <si>
    <t>https://sapienciagov.sharepoint.com/:f:/s/PRUEBAGESTIONDOCUMENTAL/IgA_NM0vhU5PTpC2uAqoYgmPASDAl3rQrPHSym-jZfp8biU?e=fyw1Z6</t>
  </si>
  <si>
    <t>CO1.PCCNTR.8782546</t>
  </si>
  <si>
    <t>056 DE 2026</t>
  </si>
  <si>
    <t>MICHELLE BANESSA LONDOÑO SIERRA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</si>
  <si>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</si>
  <si>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TC1</t>
  </si>
  <si>
    <t>https://community.secop.gov.co/Public/Tendering/OpportunityDetail/Index?noticeUID=CO1.NTC.9405814&amp;isFromPublicArea=True&amp;isModal=False</t>
  </si>
  <si>
    <t>http://medellin.gestiontransparente.com/Rendicion/RegIngresoContract.aspx?p1=056-2026&amp;event=inicio</t>
  </si>
  <si>
    <t>https://sapienciagov.sharepoint.com/:f:/s/PRUEBAGESTIONDOCUMENTAL/IgAPAAaaR326SYLmrY1s9GRPAX9uSWgEkB1BVtCqNg_79jg?e=YpO1gV</t>
  </si>
  <si>
    <t>CO1.PCCNTR.8782772</t>
  </si>
  <si>
    <t>057 DE 2026</t>
  </si>
  <si>
    <t>LUISA FERNANDA GRISALES</t>
  </si>
  <si>
    <t>https://community.secop.gov.co/Public/Tendering/OpportunityDetail/Index?noticeUID=CO1.NTC.9405874&amp;isFromPublicArea=True&amp;isModal=False</t>
  </si>
  <si>
    <t>http://medellin.gestiontransparente.com/Rendicion/RegIngresoContract.aspx?p1=057-2026&amp;event=inicio</t>
  </si>
  <si>
    <t>https://sapienciagov.sharepoint.com/:f:/s/PRUEBAGESTIONDOCUMENTAL/IgB_qINIg7XHSYzVFZM9iqGIAce2kWpkUToaQTax5-byKJs?e=vXGzCg</t>
  </si>
  <si>
    <t>CO1.PCCNTR.8782924</t>
  </si>
  <si>
    <t>058 DE 2026</t>
  </si>
  <si>
    <t>ZORAIDA YULIANA ESPINOSA MONSALVE</t>
  </si>
  <si>
    <t>http://medellin.gestiontransparente.com/Rendicion/RegIngresoContract.aspx?p1=058-2026&amp;event=inicio</t>
  </si>
  <si>
    <t>https://sapienciagov.sharepoint.com/:f:/s/PRUEBAGESTIONDOCUMENTAL/IgC98YwUaxj6Q6vrhlicASZwAcXqIQZOQPSdpjLcG6NfbNU?e=J39ZZG</t>
  </si>
  <si>
    <t>CO1.PCCNTR.8783207</t>
  </si>
  <si>
    <t>059 DE 2026</t>
  </si>
  <si>
    <t>ANGIE ESTEFANI DURANGO MARIN</t>
  </si>
  <si>
    <t>https://community.secop.gov.co/Public/Tendering/OpportunityDetail/Index?noticeUID=CO1.NTC.9406100&amp;isFromPublicArea=True&amp;isModal=False</t>
  </si>
  <si>
    <t>http://medellin.gestiontransparente.com/Rendicion/RegIngresoContract.aspx?p1=059-2026&amp;event=inicio</t>
  </si>
  <si>
    <t>https://sapienciagov.sharepoint.com/:f:/s/PRUEBAGESTIONDOCUMENTAL/IgA8pMMxBlviRIV8q5XVS_jcAeF5iPKvcfXrd0SH_r9kHJ4?e=W9ujCS</t>
  </si>
  <si>
    <t>CO1.PCCNTR.8783227</t>
  </si>
  <si>
    <t>060 DE 2026</t>
  </si>
  <si>
    <t>NATALIA MARIA ARISMENDY ALVAREZ</t>
  </si>
  <si>
    <t>https://community.secop.gov.co/Public/Tendering/OpportunityDetail/Index?noticeUID=CO1.NTC.9406198&amp;isFromPublicArea=True&amp;isModal=False</t>
  </si>
  <si>
    <t>http://medellin.gestiontransparente.com/Rendicion/RegIngresoContract.aspx?p1=060-2026&amp;event=inicio</t>
  </si>
  <si>
    <t>https://sapienciagov.sharepoint.com/:f:/s/PRUEBAGESTIONDOCUMENTAL/IgCnpM6Ay4eeTL-ZNg8TwUakAaEm8iN-8xyce-GHrmKj5Jo?e=8WU7Rz</t>
  </si>
  <si>
    <t>CO1.PCCNTR.8783312</t>
  </si>
  <si>
    <t>061 DE 2026</t>
  </si>
  <si>
    <t>NAYIBE ELIANA CORREA GUZMAN</t>
  </si>
  <si>
    <t>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t>
  </si>
  <si>
    <t>https://community.secop.gov.co/Public/Tendering/OpportunityDetail/Index?noticeUID=CO1.NTC.9406636&amp;isFromPublicArea=True&amp;isModal=False</t>
  </si>
  <si>
    <t>http://medellin.gestiontransparente.com/Rendicion/RegIngresoContract.aspx?p1=061-2026&amp;event=inicio</t>
  </si>
  <si>
    <t>https://sapienciagov.sharepoint.com/:f:/s/PRUEBAGESTIONDOCUMENTAL/IgBPYflf9n2-SZE8vicmPc71AXSYEleC2vRooasuWUv_0uo?e=0u3bkf</t>
  </si>
  <si>
    <t>CO1.PCCNTR.8783417</t>
  </si>
  <si>
    <t>062 DE 2026</t>
  </si>
  <si>
    <t>MARIA CAMILA ROJO BEDOYA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</si>
  <si>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</si>
  <si>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https://community.secop.gov.co/Public/Tendering/OpportunityDetail/Index?noticeUID=CO1.NTC.9406837&amp;isFromPublicArea=True&amp;isModal=False</t>
  </si>
  <si>
    <t>http://medellin.gestiontransparente.com/Rendicion/RegIngresoContract.aspx?p1=062-2026&amp;event=inicio</t>
  </si>
  <si>
    <t>https://sapienciagov.sharepoint.com/:f:/s/PRUEBAGESTIONDOCUMENTAL/IgAFWzC30cYRS79KCzJYQX_9AUXS_ZH56Ls2TQaQkC_dXNg?e=bGEUVf</t>
  </si>
  <si>
    <t>CO1.PCCNTR.8783194</t>
  </si>
  <si>
    <t>063 DE 2026</t>
  </si>
  <si>
    <t>DIANA CATALINA ECHAVARRIA GIRALDO</t>
  </si>
  <si>
    <t>https://community.secop.gov.co/Public/Tendering/OpportunityDetail/Index?noticeUID=CO1.NTC.9407113&amp;isFromPublicArea=True&amp;isModal=False</t>
  </si>
  <si>
    <t>http://medellin.gestiontransparente.com/Rendicion/RegIngresoContract.aspx?p1=063-2026&amp;event=inicio</t>
  </si>
  <si>
    <t>65-46-101064405</t>
  </si>
  <si>
    <t>https://sapienciagov.sharepoint.com/:f:/s/PRUEBAGESTIONDOCUMENTAL/IgAGESdirQE9S7OO7EP9N55pAemnx-xasVDlT1OFT_54UGk?e=IyLD6p</t>
  </si>
  <si>
    <t>CO1.PCCNTR.8783454</t>
  </si>
  <si>
    <t>064 DE 2026</t>
  </si>
  <si>
    <t>TITO FERNANDO BOLAÑOS RETAVIZCA</t>
  </si>
  <si>
    <t>https://community.secop.gov.co/Public/Tendering/OpportunityDetail/Index?noticeUID=CO1.NTC.9407235&amp;isFromPublicArea=True&amp;isModal=False</t>
  </si>
  <si>
    <t>http://medellin.gestiontransparente.com/Rendicion/RegIngresoContract.aspx?p1=064-2026&amp;event=inicio</t>
  </si>
  <si>
    <t xml:space="preserve"> 65-46-101064413</t>
  </si>
  <si>
    <t>https://sapienciagov.sharepoint.com/:f:/s/PRUEBAGESTIONDOCUMENTAL/IgCc182kkhpWSJqXHou-BsPgASpFvhpEGMYgf1RKhLoxc38?e=dXV5WN</t>
  </si>
  <si>
    <t>CO1.PCCNTR.8782275</t>
  </si>
  <si>
    <t>065 DE 2026</t>
  </si>
  <si>
    <t>DIANA MARCELA PATIÑO PINEDA</t>
  </si>
  <si>
    <t>https://community.secop.gov.co/Public/Tendering/OpportunityDetail/Index?noticeUID=CO1.NTC.9405829&amp;isFromPublicArea=True&amp;isModal=False</t>
  </si>
  <si>
    <t>http://medellin.gestiontransparente.com/Rendicion/RegIngresoContract.aspx?p1=065-2026&amp;event=inicio</t>
  </si>
  <si>
    <t>https://sapienciagov.sharepoint.com/:f:/s/PRUEBAGESTIONDOCUMENTAL/IgB4LYvdKSasQaFCsuAcU1v8AaTda8X8q2oKEzzdttcj-r4?e=PIveYW</t>
  </si>
  <si>
    <t>CO1.PCCNTR.8782458</t>
  </si>
  <si>
    <t>066 DE 2026</t>
  </si>
  <si>
    <t>ISABEL CRISTINA PARRA CIFUENTES</t>
  </si>
  <si>
    <t>https://community.secop.gov.co/Public/Tendering/OpportunityDetail/Index?noticeUID=CO1.NTC.9405822&amp;isFromPublicArea=True&amp;isModal=False</t>
  </si>
  <si>
    <t>http://medellin.gestiontransparente.com/Rendicion/RegIngresoContract.aspx?p1=066-2026&amp;event=inicio</t>
  </si>
  <si>
    <t>https://sapienciagov.sharepoint.com/:f:/s/PRUEBAGESTIONDOCUMENTAL/IgDVmy_Z0snEQY6hy4ENA3J3ATotZT57o0rh2Uk8d2aJW9Y?e=b8SDg3</t>
  </si>
  <si>
    <t>CO1.PCCNTR.8782571</t>
  </si>
  <si>
    <t>067 DE 2026</t>
  </si>
  <si>
    <t>GLADY ESTELLA DUQUE RODRIGUEZ</t>
  </si>
  <si>
    <t>https://community.secop.gov.co/Public/Tendering/OpportunityDetail/Index?noticeUID=CO1.NTC.9405849&amp;isFromPublicArea=True&amp;isModal=False</t>
  </si>
  <si>
    <t>http://medellin.gestiontransparente.com/Rendicion/RegIngresoContract.aspx?p1=067-2026&amp;event=inicio</t>
  </si>
  <si>
    <t>https://sapienciagov.sharepoint.com/:f:/s/PRUEBAGESTIONDOCUMENTAL/IgCYWVLX-ddETZ2YsUNwOqjqAa2oykwW-qPzhyraSLMkf4Y?e=cJpjDd</t>
  </si>
  <si>
    <t>CO1.PCCNTR.8782589</t>
  </si>
  <si>
    <t>068 DE 2026</t>
  </si>
  <si>
    <t>JUAN CARLOS GUZMAN ALVAREZ</t>
  </si>
  <si>
    <t>https://community.secop.gov.co/Public/Tendering/OpportunityDetail/Index?noticeUID=CO1.NTC.9406054&amp;isFromPublicArea=True&amp;isModal=False</t>
  </si>
  <si>
    <t>http://medellin.gestiontransparente.com/Rendicion/RegIngresoContract.aspx?p1=068-2026&amp;event=inicio</t>
  </si>
  <si>
    <t>https://sapienciagov.sharepoint.com/:f:/s/PRUEBAGESTIONDOCUMENTAL/IgDOlWpvt5HiQaCgGwT4GYyIAXFLsFIy8fkTIGwF6YVaQoA?e=MREeN4</t>
  </si>
  <si>
    <t>CO1.PCCNTR.8782782</t>
  </si>
  <si>
    <t>069 DE 2026</t>
  </si>
  <si>
    <t>ANGELLY DIOMAR JMENEZ GUISAO</t>
  </si>
  <si>
    <t>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t>
  </si>
  <si>
    <t>https://community.secop.gov.co/Public/Tendering/OpportunityDetail/Index?noticeUID=CO1.NTC.9406073&amp;isFromPublicArea=True&amp;isModal=False</t>
  </si>
  <si>
    <t>http://medellin.gestiontransparente.com/Rendicion/RegIngresoContract.aspx?p1=069-2026&amp;event=inicio</t>
  </si>
  <si>
    <t>https://sapienciagov.sharepoint.com/:f:/s/PRUEBAGESTIONDOCUMENTAL/IgCvvsVLIuQLSbD6z-4khjHFAbxdG1l6Sc-0q44eLHSXscE?e=bzJfHE</t>
  </si>
  <si>
    <t>CO1.PCCNTR.8782524</t>
  </si>
  <si>
    <t>070 DE 2026</t>
  </si>
  <si>
    <t>LUIS MIGUEL SANCHEZ ALTAHONA</t>
  </si>
  <si>
    <t>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</si>
  <si>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9250094 </t>
  </si>
  <si>
    <t>9240302 </t>
  </si>
  <si>
    <t>https://community.secop.gov.co/Public/Tendering/OpportunityDetail/Index?noticeUID=CO1.NTC.9405376&amp;isFromPublicArea=True&amp;isModal=False</t>
  </si>
  <si>
    <t>http://medellin.gestiontransparente.com/Rendicion/RegIngresoContract.aspx?p1=070-2026&amp;event=inicio</t>
  </si>
  <si>
    <t>https://sapienciagov.sharepoint.com/:f:/s/PRUEBAGESTIONDOCUMENTAL/IgBZbOHbIegcQKVLKIkttJm5AS4m0EHZfy45GeJydPS13OY?e=7CSjDO</t>
  </si>
  <si>
    <t>CO1.PCCNTR.8783017</t>
  </si>
  <si>
    <t>071 DE 2026</t>
  </si>
  <si>
    <t>LISETH ARBELAEZ MARIN</t>
  </si>
  <si>
    <t>https://community.secop.gov.co/Public/Tendering/OpportunityDetail/Index?noticeUID=CO1.NTC.9406090&amp;isFromPublicArea=True&amp;isModal=False</t>
  </si>
  <si>
    <t>http://medellin.gestiontransparente.com/Rendicion/RegIngresoContract.aspx?p1=071-2026&amp;event=inicio</t>
  </si>
  <si>
    <t>https://sapienciagov.sharepoint.com/:f:/s/PRUEBAGESTIONDOCUMENTAL/IgDnffO8yCJYTp2tT1vkvNc7AbTKKa9SIkZwmfDLPIlkYW0?e=IAc7wo</t>
  </si>
  <si>
    <t>CO1.PCCNTR.8783124</t>
  </si>
  <si>
    <t>072 DE 2026</t>
  </si>
  <si>
    <t>AURA NELLY MORENO SOTO</t>
  </si>
  <si>
    <t>https://community.secop.gov.co/Public/Tendering/OpportunityDetail/Index?noticeUID=CO1.NTC.9406419&amp;isFromPublicArea=True&amp;isModal=False</t>
  </si>
  <si>
    <t>http://medellin.gestiontransparente.com/Rendicion/RegIngresoContract.aspx?p1=072-2026&amp;event=inicio</t>
  </si>
  <si>
    <t>https://sapienciagov.sharepoint.com/:f:/s/PRUEBAGESTIONDOCUMENTAL/IgAXyTR54La7TK7Ll4e-xGU2AZBMZLfIUy1uoMDZCJ0MKk0?e=T8FhFb</t>
  </si>
  <si>
    <t>CO1.PCCNTR.8782706</t>
  </si>
  <si>
    <t>073 DE 2026</t>
  </si>
  <si>
    <t>DANIELA CARO MOLINA</t>
  </si>
  <si>
    <t>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</si>
  <si>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https://community.secop.gov.co/Public/Tendering/OpportunityDetail/Index?noticeUID=CO1.NTC.9405703&amp;isFromPublicArea=True&amp;isModal=False</t>
  </si>
  <si>
    <t>http://medellin.gestiontransparente.com/Rendicion/RegIngresoContract.aspx?p1=073-2026&amp;event=inicio</t>
  </si>
  <si>
    <t>https://sapienciagov.sharepoint.com/:f:/s/PRUEBAGESTIONDOCUMENTAL/IgAy-klJqptJRL5G4TIC705WAQb269N7EPH-Hf_QJTwoLB0?e=Grgstm</t>
  </si>
  <si>
    <t>CO1.PCCNTR.8782299</t>
  </si>
  <si>
    <t>074 DE 2026</t>
  </si>
  <si>
    <t>EDER ALEXANDER ARENAS RAMOS</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</si>
  <si>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</si>
  <si>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EST3</t>
  </si>
  <si>
    <t>https://community.secop.gov.co/Public/Tendering/OpportunityDetail/Index?noticeUID=CO1.NTC.9406214&amp;isFromPublicArea=True&amp;isModal=False</t>
  </si>
  <si>
    <t>http://medellin.gestiontransparente.com/Rendicion/RegIngresoContract.aspx?p1=074-2026&amp;event=inicio</t>
  </si>
  <si>
    <t>https://sapienciagov.sharepoint.com/:f:/s/PRUEBAGESTIONDOCUMENTAL/IgAZO7y18fZtS7AReZR-bq0MAZ2rIJooSx93ylyBXbacwf4?e=NLJtiY</t>
  </si>
  <si>
    <t>CO1.PCCNTR.8782851</t>
  </si>
  <si>
    <t>075 DE 2026</t>
  </si>
  <si>
    <t>JOHN FREDY LONDOÑO GAVIRIA</t>
  </si>
  <si>
    <t>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</si>
  <si>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https://community.secop.gov.co/Public/Tendering/OpportunityDetail/Index?noticeUID=CO1.NTC.9406218&amp;isFromPublicArea=True&amp;isModal=False</t>
  </si>
  <si>
    <t>http://medellin.gestiontransparente.com/Rendicion/RegIngresoContract.aspx?p1=075-2026&amp;event=inicio</t>
  </si>
  <si>
    <t>65-46-101064411</t>
  </si>
  <si>
    <t>https://sapienciagov.sharepoint.com/:f:/s/PRUEBAGESTIONDOCUMENTAL/IgA6KPd7IwOYR6xVAijoeEdfAcc8Nzoet1X5QSkKtd8RKXE?e=G2n4AG</t>
  </si>
  <si>
    <t>CO1.PCCNTR.8782871</t>
  </si>
  <si>
    <t>076 DE 2026</t>
  </si>
  <si>
    <t>DANIEL FELIPE ZAPATA VELEZ</t>
  </si>
  <si>
    <t>https://community.secop.gov.co/Public/Tendering/OpportunityDetail/Index?noticeUID=CO1.NTC.9406220&amp;isFromPublicArea=True&amp;isModal=False</t>
  </si>
  <si>
    <t>http://medellin.gestiontransparente.com/Rendicion/RegIngresoContract.aspx?p1=076-2026&amp;event=inicio</t>
  </si>
  <si>
    <t xml:space="preserve"> 65-46-1010644104</t>
  </si>
  <si>
    <t>https://sapienciagov.sharepoint.com/:f:/s/PRUEBAGESTIONDOCUMENTAL/IgCEIUYym4WWSZJ7K53NZAZPAYexGoJLPNyqMMgLCmiUBxY?e=WDmoIj</t>
  </si>
  <si>
    <t>CO1.PCCNTR.8782971</t>
  </si>
  <si>
    <t>077 DE 2026</t>
  </si>
  <si>
    <t>FELIPE PARDO ALVAREZ</t>
  </si>
  <si>
    <t>https://community.secop.gov.co/Public/Tendering/OpportunityDetail/Index?noticeUID=CO1.NTC.9405974&amp;isFromPublicArea=True&amp;isModal=False</t>
  </si>
  <si>
    <t>http://medellin.gestiontransparente.com/Rendicion/RegIngresoContract.aspx?p1=077-2026&amp;event=inicio</t>
  </si>
  <si>
    <t>https://sapienciagov.sharepoint.com/:f:/s/PRUEBAGESTIONDOCUMENTAL/IgD5isDoJ2WdQL7pDTpJmqDaAV2OUOWSys3gEUQK65ss1UA?e=AD8sPL</t>
  </si>
  <si>
    <t>CO1.PCCNTR.8783306</t>
  </si>
  <si>
    <t>078 DE 2026</t>
  </si>
  <si>
    <t>ADRIANA MARIA GUTIERREZ AGUDELO</t>
  </si>
  <si>
    <t>https://community.secop.gov.co/Public/Tendering/OpportunityDetail/Index?noticeUID=CO1.NTC.9406222&amp;isFromPublicArea=True&amp;isModal=False</t>
  </si>
  <si>
    <t>http://medellin.gestiontransparente.com/Rendicion/RegIngresoContract.aspx?p1=078-2026&amp;event=inicio</t>
  </si>
  <si>
    <t>https://sapienciagov.sharepoint.com/:f:/s/PRUEBAGESTIONDOCUMENTAL/IgDrkhSUQLgrRb9BgX-l4R9RAbMQ936kXCX-VatLOKRv4jc?e=w7Xgbp</t>
  </si>
  <si>
    <t>CO1.PCCNTR.8783318</t>
  </si>
  <si>
    <t>079 DE 2026</t>
  </si>
  <si>
    <t>ANGIE LICETH ARANGO ALVAREZ</t>
  </si>
  <si>
    <t>https://community.secop.gov.co/Public/Tendering/OpportunityDetail/Index?noticeUID=CO1.NTC.9406145&amp;isFromPublicArea=True&amp;isModal=False</t>
  </si>
  <si>
    <t>http://medellin.gestiontransparente.com/Rendicion/RegIngresoContract.aspx?p1=079-2026&amp;event=inicio</t>
  </si>
  <si>
    <t>https://sapienciagov.sharepoint.com/:f:/s/PRUEBAGESTIONDOCUMENTAL/IgDvdHbZIHluT4RMJQOc1rUzAZmPo2WO50J2KnfpvKt_eac?e=7dLUfp</t>
  </si>
  <si>
    <t>CO1.PCCNTR.8783265</t>
  </si>
  <si>
    <t>080 DE 2026</t>
  </si>
  <si>
    <t>LINA MARCELA VELEZ ARANGO</t>
  </si>
  <si>
    <t>http://medellin.gestiontransparente.com/Rendicion/RegIngresoContract.aspx?p1=080-2026&amp;event=inicio</t>
  </si>
  <si>
    <t>https://sapienciagov.sharepoint.com/:f:/s/PRUEBAGESTIONDOCUMENTAL/IgDngFqaAPCUSajLMcAZ3oMcASrY-aCYvKlF5SE2aRh0jBo?e=XXkMq2</t>
  </si>
  <si>
    <t>CO1.PCCNTR.8783279</t>
  </si>
  <si>
    <t>081 DE 2026</t>
  </si>
  <si>
    <t>MARIA ALEJANDRA MARIN GONZALEZ</t>
  </si>
  <si>
    <t>https://community.secop.gov.co/Public/Tendering/OpportunityDetail/Index?noticeUID=CO1.NTC.9406237&amp;isFromPublicArea=True&amp;isModal=False</t>
  </si>
  <si>
    <t>http://medellin.gestiontransparente.com/Rendicion/RegIngresoContract.aspx?p1=081-2026&amp;event=inicio</t>
  </si>
  <si>
    <t>https://sapienciagov.sharepoint.com/:f:/s/PRUEBAGESTIONDOCUMENTAL/IgAbDTw6V35lRp86pa0h8WDpAfClv8VbdRNP5RJy10kQ2pA?e=sXCRRC</t>
  </si>
  <si>
    <t>CO1.PCCNTR.8783329</t>
  </si>
  <si>
    <t>082 DE 2026</t>
  </si>
  <si>
    <t>MATEO VASQUEZ CORREA</t>
  </si>
  <si>
    <t>https://community.secop.gov.co/Public/Tendering/OpportunityDetail/Index?noticeUID=CO1.NTC.9406240&amp;isFromPublicArea=True&amp;isModal=False</t>
  </si>
  <si>
    <t>http://medellin.gestiontransparente.com/Rendicion/RegIngresoContract.aspx?p1=082-2026&amp;event=inicio</t>
  </si>
  <si>
    <t>https://sapienciagov.sharepoint.com/:f:/s/PRUEBAGESTIONDOCUMENTAL/IgBcQwFtoaqHR7dXfrqSVoNvAdpYGt7nb9q0MUjjZOFjCdA?e=iYDtLk</t>
  </si>
  <si>
    <t>CO1.PCCNTR.8783181</t>
  </si>
  <si>
    <t>083 DE 2026</t>
  </si>
  <si>
    <t>SANDRA MARIA BEDOYA ESPINOSA</t>
  </si>
  <si>
    <t>https://community.secop.gov.co/Public/Tendering/OpportunityDetail/Index?noticeUID=CO1.NTC.9406269&amp;isFromPublicArea=True&amp;isModal=False</t>
  </si>
  <si>
    <t>http://medellin.gestiontransparente.com/Rendicion/RegIngresoContract.aspx?p1=083-2026&amp;event=inicio</t>
  </si>
  <si>
    <t>https://sapienciagov.sharepoint.com/:f:/s/PRUEBAGESTIONDOCUMENTAL/IgBqZM0WG7tPQKC5SBJZ05ymAQWynFL_GXF2_R193wmnWAE?e=U9OvpQ</t>
  </si>
  <si>
    <t>CO1.PCCNTR.8791985</t>
  </si>
  <si>
    <t>084 DE 2026</t>
  </si>
  <si>
    <t>JUAN CAMILO PALACIO SANCHEZ</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</si>
  <si>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</si>
  <si>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https://community.secop.gov.co/Public/Tendering/OpportunityDetail/Index?noticeUID=CO1.NTC.9418184&amp;isFromPublicArea=True&amp;isModal=False</t>
  </si>
  <si>
    <t>http://medellin.gestiontransparente.com/Rendicion/RegIngresoContract.aspx?p1=084-2026&amp;event=</t>
  </si>
  <si>
    <t>65-46-101064499</t>
  </si>
  <si>
    <t>https://sapienciagov.sharepoint.com/:f:/s/PRUEBAGESTIONDOCUMENTAL/IgDYYmme3Ql2SooPOsfagSGMAdi98jeydT0nW8wMG9NxlIU?e=XKxjHL</t>
  </si>
  <si>
    <t>TERMINACION ANTICIPADA</t>
  </si>
  <si>
    <t>CO1.PCCNTR.8792405</t>
  </si>
  <si>
    <t>085 DE 2026</t>
  </si>
  <si>
    <t>SANTIAGO RESTREPO HERNANDEZ</t>
  </si>
  <si>
    <t>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t>
  </si>
  <si>
    <t>https://community.secop.gov.co/Public/Tendering/OpportunityDetail/Index?noticeUID=CO1.NTC.9418310&amp;isFromPublicArea=True&amp;isModal=False</t>
  </si>
  <si>
    <t>http://medellin.gestiontransparente.com/Rendicion/RegIngresoContract.aspx?p1=085-2026&amp;event=inicio</t>
  </si>
  <si>
    <t>65-46-101064519</t>
  </si>
  <si>
    <t>https://sapienciagov.sharepoint.com/:f:/s/PRUEBAGESTIONDOCUMENTAL/IgAAQX7jy7cGS7RHePBw9cIfAZcRxH6hnbiHk3-xj_eavjI?e=GMiWke</t>
  </si>
  <si>
    <t>CO1.PCCNTR.8792288</t>
  </si>
  <si>
    <t>086 DE 2026</t>
  </si>
  <si>
    <t>LINA MARIA DURAN ECHAVARRIA</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</si>
  <si>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t>
  </si>
  <si>
    <t>https://community.secop.gov.co/Public/Tendering/OpportunityDetail/Index?noticeUID=CO1.NTC.9418231&amp;isFromPublicArea=True&amp;isModal=False</t>
  </si>
  <si>
    <t>http://medellin.gestiontransparente.com/Rendicion/RegIngresoContract.aspx?p1=086-2026&amp;event=inicio</t>
  </si>
  <si>
    <t>https://sapienciagov.sharepoint.com/:f:/s/PRUEBAGESTIONDOCUMENTAL/IgAfmxO6fKgqTqkgYh3yuaGWAWvm5IA473fo8kFVs48oXhc?e=puRd2I</t>
  </si>
  <si>
    <t>ACTA APROB. GARANT.</t>
  </si>
  <si>
    <t>CO1.PCCNTR.8795648</t>
  </si>
  <si>
    <t>087 DE 2026</t>
  </si>
  <si>
    <t>DEBRIANY MEJIA OSSA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</si>
  <si>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</si>
  <si>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C4TA</t>
  </si>
  <si>
    <t>https://community.secop.gov.co/Public/Tendering/OpportunityDetail/Index?noticeUID=CO1.NTC.9422465&amp;isFromPublicArea=True&amp;isModal=False</t>
  </si>
  <si>
    <t>http://medellin.gestiontransparente.com/Rendicion/RegIngresoContract.aspx?p1=087-2026&amp;event=inicio</t>
  </si>
  <si>
    <t>https://sapienciagov.sharepoint.com/:f:/s/PRUEBAGESTIONDOCUMENTAL/IgC9-wCsVi9sRo-IgSBXb4nqAV4JznIdOMHTn2wox0Z5cZI?e=WLgcGL</t>
  </si>
  <si>
    <t>CO1.PCCNTR.8795796</t>
  </si>
  <si>
    <t>088 DE 2026</t>
  </si>
  <si>
    <t>MARIA VICTORIA CASTRILLON HENAO</t>
  </si>
  <si>
    <t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t>
  </si>
  <si>
    <t>https://community.secop.gov.co/Public/Tendering/OpportunityDetail/Index?noticeUID=CO1.NTC.9423071&amp;isFromPublicArea=True&amp;isModal=False</t>
  </si>
  <si>
    <t>http://medellin.gestiontransparente.com/Rendicion/RegIngresoContract.aspx?p1=088-2026&amp;event=inicio</t>
  </si>
  <si>
    <t>65-46-101064507</t>
  </si>
  <si>
    <t>https://sapienciagov.sharepoint.com/:f:/s/PRUEBAGESTIONDOCUMENTAL/IgDlBBGY3h83Qr_RtdgbVq4KAXYdBdZxKMu5TLXDUP6qTUE?e=HSysJj</t>
  </si>
  <si>
    <t>CO1.PCCNTR.8796330</t>
  </si>
  <si>
    <t>089 DE 2026</t>
  </si>
  <si>
    <t>HARBEY OMAR PATIÑO GUTIERREZ</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</si>
  <si>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</si>
  <si>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https://community.secop.gov.co/Public/Tendering/OpportunityDetail/Index?noticeUID=CO1.NTC.9423085&amp;isFromPublicArea=True&amp;isModal=False</t>
  </si>
  <si>
    <t>http://medellin.gestiontransparente.com/Rendicion/RegIngresoContract.aspx?p1=089-2026&amp;event=inicio</t>
  </si>
  <si>
    <t>https://sapienciagov.sharepoint.com/:f:/s/PRUEBAGESTIONDOCUMENTAL/IgCKMwtaohbDQqROHKBMGX_nAW-a9AMtpjO7UbyBn02B5fQ?e=AN4S35</t>
  </si>
  <si>
    <t>CO1.PCCNTR.8796531</t>
  </si>
  <si>
    <t>090 DE 2026</t>
  </si>
  <si>
    <t>MARLLY LILIANA HENAO MARIN</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</si>
  <si>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</si>
  <si>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https://community.secop.gov.co/Public/Tendering/OpportunityDetail/Index?noticeUID=CO1.NTC.9422869&amp;isFromPublicArea=True&amp;isModal=False</t>
  </si>
  <si>
    <t>http://medellin.gestiontransparente.com/Rendicion/RegIngresoContract.aspx?p1=090-2026&amp;event=inicio</t>
  </si>
  <si>
    <t>https://sapienciagov.sharepoint.com/:f:/s/PRUEBAGESTIONDOCUMENTAL/IgBvYE5qJCWaQq6KLYBTN9J6ASqQwpnxqq3Upjf2CqcEOg8?e=rc580V</t>
  </si>
  <si>
    <t>CO1.PCCNTR.8796447</t>
  </si>
  <si>
    <t>091 DE 2026</t>
  </si>
  <si>
    <t>ISABEL CRISTINA MORALES REYES</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</si>
  <si>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</si>
  <si>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DAPHNE MORALES SOTO</t>
  </si>
  <si>
    <t>https://community.secop.gov.co/Public/Tendering/OpportunityDetail/Index?noticeUID=CO1.NTC.9422873&amp;isFromPublicArea=True&amp;isModal=False</t>
  </si>
  <si>
    <t>http://medellin.gestiontransparente.com/Rendicion/RegIngresoContract.aspx?p1=091-2026&amp;event=inicio</t>
  </si>
  <si>
    <t>https://sapienciagov.sharepoint.com/:f:/s/PRUEBAGESTIONDOCUMENTAL/IgAmMfUFFImbTJUyMDT-zoWgAZiYOJNo_aFD7i4NbQBU5TQ?e=erv35t</t>
  </si>
  <si>
    <t>CO1.PCCNTR.8796398</t>
  </si>
  <si>
    <t>092 DE 2026</t>
  </si>
  <si>
    <t>INGRID YULIETH AGUIRRE GARCIA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</si>
  <si>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</si>
  <si>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https://community.secop.gov.co/Public/Tendering/OpportunityDetail/Index?noticeUID=CO1.NTC.9423553&amp;isFromPublicArea=True&amp;isModal=False</t>
  </si>
  <si>
    <t>http://medellin.gestiontransparente.com/Rendicion/RegIngresoContract.aspx?p1=092-2026&amp;event=inicio</t>
  </si>
  <si>
    <t>https://sapienciagov.sharepoint.com/:f:/s/PRUEBAGESTIONDOCUMENTAL/IgAxp4gaKYQkSK7JJi7aqdlaAY1R8RDTeNIVODWGimruxxw?e=8kNaIP</t>
  </si>
  <si>
    <t>CO1.PCCNTR.8796908</t>
  </si>
  <si>
    <t>093 DE 2026</t>
  </si>
  <si>
    <t>EDGAR DARIO QUINTERO MORALES</t>
  </si>
  <si>
    <t>PRESTACIÓN DE SERVICIOS DE FORMA TEMPORAL COMO PROFESIONAL III EN LA SUBDIRECCIÓN ADMINISTRATIVA, FINANCIERA Y DE APOYO A LA GESTIÓN, PARA APOYAR EL PROCESO DE CARTERA DERIVADO DE LOS FONDOS DE CRÉDITOS CONDONABLES PARA LA EDUCACIÓN POSTSECUNDARIA DE SAPIENCIA.</t>
  </si>
  <si>
    <t>CARTERA</t>
  </si>
  <si>
    <t>https://community.secop.gov.co/Public/Tendering/OpportunityDetail/Index?noticeUID=CO1.NTC.9423701&amp;isFromPublicArea=True&amp;isModal=False</t>
  </si>
  <si>
    <t>http://medellin.gestiontransparente.com/Rendicion/RegIngresoContract.aspx?p1=093-2026&amp;event=inicio</t>
  </si>
  <si>
    <t>65-46-101064514</t>
  </si>
  <si>
    <t>https://sapienciagov.sharepoint.com/:f:/s/PRUEBAGESTIONDOCUMENTAL/IgCJkJgBExjXRKmkidPN1BT2AaxxtVEJWSF2cilgTr1PbH8?e=R1gwph</t>
  </si>
  <si>
    <t>CO1.PCCNTR.8796923</t>
  </si>
  <si>
    <t>094 DE 2026</t>
  </si>
  <si>
    <t>LILIANA MARCELA AGUILERA QUINTERO</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</si>
  <si>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</si>
  <si>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https://community.secop.gov.co/Public/Tendering/OpportunityDetail/Index?noticeUID=CO1.NTC.9423458&amp;isFromPublicArea=True&amp;isModal=False</t>
  </si>
  <si>
    <t>http://medellin.gestiontransparente.com/Rendicion/RegIngresoContract.aspx?p1=094-2026&amp;event=inicio</t>
  </si>
  <si>
    <t>65-46-101064518</t>
  </si>
  <si>
    <t>https://sapienciagov.sharepoint.com/:f:/s/PRUEBAGESTIONDOCUMENTAL/IgBNij7zxj4nSKrvx2l8R7jeAeKRjF2y0r5b31dcKLbz4cE?e=mmutHm</t>
  </si>
  <si>
    <t>CO1.PCCNTR.8797041</t>
  </si>
  <si>
    <t>095 DE 2026</t>
  </si>
  <si>
    <t>MARTA LUCIA GUERRERO CHAVERRA</t>
  </si>
  <si>
    <t>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</si>
  <si>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TG2</t>
  </si>
  <si>
    <t>https://community.secop.gov.co/Public/Tendering/OpportunityDetail/Index?noticeUID=CO1.NTC.9423604&amp;isFromPublicArea=True&amp;isModal=False</t>
  </si>
  <si>
    <t>http://medellin.gestiontransparente.com/Rendicion/RegIngresoContract.aspx?p1=095-2026&amp;event=inicio</t>
  </si>
  <si>
    <t>https://sapienciagov.sharepoint.com/:f:/s/PRUEBAGESTIONDOCUMENTAL/IgAF4Euv7QU6RIt0GCzNAv6CAaMSfh99GsKGir-QbiW8haU?e=tMCEor</t>
  </si>
  <si>
    <t>CO1. BDOS.9405505</t>
  </si>
  <si>
    <t>096 DE 2026</t>
  </si>
  <si>
    <t>SANDRA MILENA TABORDA MORALES</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</si>
  <si>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</si>
  <si>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https://community.secop.gov.co/Public/Tendering/OpportunityDetail/Index?noticeUID=CO1.NTC.9423420&amp;isFromPublicArea=True&amp;isModal=False</t>
  </si>
  <si>
    <t>http://medellin.gestiontransparente.com/Rendicion/RegIngresoContract.aspx?p1=096-2026&amp;event=inicio</t>
  </si>
  <si>
    <t>https://sapienciagov.sharepoint.com/:f:/s/PRUEBAGESTIONDOCUMENTAL/IgDrp3LQLB8nT65EN8w9AHrKATrLYG3e1MoRMV5qivCqPB4?e=o82m65</t>
  </si>
  <si>
    <t>CO1.PCCNTR.8796293</t>
  </si>
  <si>
    <t>097 DE 2026</t>
  </si>
  <si>
    <t>MARTHA LUCIA CARMONA TOBON</t>
  </si>
  <si>
    <t>https://community.secop.gov.co/Public/Tendering/OpportunityDetail/Index?noticeUID=CO1.NTC.9423352&amp;isFromPublicArea=True&amp;isModal=False</t>
  </si>
  <si>
    <t>http://medellin.gestiontransparente.com/Rendicion/RegIngresoContract.aspx?p1=097-2026&amp;event=inicio</t>
  </si>
  <si>
    <t>https://sapienciagov.sharepoint.com/:f:/s/PRUEBAGESTIONDOCUMENTAL/IgCo4gcE4wbCRZTHXIXEJxhHAfCjzG5F3YbsiYTYL_3Gkho?e=HePt7f</t>
  </si>
  <si>
    <t>CO1.PCCNTR.8796619</t>
  </si>
  <si>
    <t>098 DE 2026</t>
  </si>
  <si>
    <t>JHON ARLEY ARIAS MESA</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</si>
  <si>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</si>
  <si>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https://community.secop.gov.co/Public/Tendering/OpportunityDetail/Index?noticeUID=CO1.NTC.9422886&amp;isFromPublicArea=True&amp;isModal=False</t>
  </si>
  <si>
    <t>http://medellin.gestiontransparente.com/Rendicion/RegIngresoContract.aspx?p1=098-2026&amp;event=inicio</t>
  </si>
  <si>
    <t>https://sapienciagov.sharepoint.com/:f:/s/PRUEBAGESTIONDOCUMENTAL/IgCT1HieSaadQpUz8KDqZHE0AR7Now1jFq4MQBjLV9j_Iu8?e=tCBwKJ</t>
  </si>
  <si>
    <t>CO1.PCCNTR.8796572</t>
  </si>
  <si>
    <t>099 DE 2026</t>
  </si>
  <si>
    <t>LUIS EMILIO FORONDA PEREZ</t>
  </si>
  <si>
    <t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</si>
  <si>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https://community.secop.gov.co/Public/Tendering/OpportunityDetail/Index?noticeUID=CO1.NTC.9423329&amp;isFromPublicArea=True&amp;isModal=False</t>
  </si>
  <si>
    <t>http://medellin.gestiontransparente.com/Rendicion/RegIngresoContract.aspx?p1=099-2026&amp;event=inicio</t>
  </si>
  <si>
    <t>65-46-101064520</t>
  </si>
  <si>
    <t>https://sapienciagov.sharepoint.com/:f:/s/PRUEBAGESTIONDOCUMENTAL/IgDJv8ildekKS7sG7uQjOHS3Ac8lR3vadpZQDyeKru5TRuk?e=bdkoB7</t>
  </si>
  <si>
    <t>CO1.PCCNTR.8796905</t>
  </si>
  <si>
    <t>100 DE 2026</t>
  </si>
  <si>
    <t>DIEGO ALBERTO YEPES ALVAREZ</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</si>
  <si>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</si>
  <si>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https://community.secop.gov.co/Public/Tendering/OpportunityDetail/Index?noticeUID=CO1.NTC.9423148&amp;isFromPublicArea=True&amp;isModal=False</t>
  </si>
  <si>
    <t>http://medellin.gestiontransparente.com/Rendicion/RegIngresoContract.aspx?p1=100-2026&amp;event=inicio</t>
  </si>
  <si>
    <t>https://sapienciagov.sharepoint.com/:f:/s/PRUEBAGESTIONDOCUMENTAL/IgDIVRHpgmIoS57bdctoAv4GAWttcasQLqCQcNZSbf6S5RE?e=H49u6j</t>
  </si>
  <si>
    <t>CO1.PCCNTR.8797031</t>
  </si>
  <si>
    <t>101 DE 2026</t>
  </si>
  <si>
    <t>CLAUDIA LUCIA FRANCO MEJIA</t>
  </si>
  <si>
    <t>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t>
  </si>
  <si>
    <t>https://community.secop.gov.co/Public/Tendering/OpportunityDetail/Index?noticeUID=CO1.NTC.9423873&amp;isFromPublicArea=True&amp;isModal=False</t>
  </si>
  <si>
    <t>http://medellin.gestiontransparente.com/Rendicion/RegIngresoContract.aspx?p1=101-2026&amp;event=inicio</t>
  </si>
  <si>
    <t>https://sapienciagov.sharepoint.com/:f:/s/PRUEBAGESTIONDOCUMENTAL/IgDq6RNaOiW9RaIiXwBakr71Ac2NPiP9iKdUmx_9SfFrH8k?e=EfoNcb</t>
  </si>
  <si>
    <t>CO1.PCCNTR.8792781</t>
  </si>
  <si>
    <t>102 DE 2026</t>
  </si>
  <si>
    <t>JUAN PABLO LONDONO LONDONO</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</si>
  <si>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</si>
  <si>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https://community.secop.gov.co/Public/Tendering/OpportunityDetail/Index?noticeUID=CO1.NTC.9419073&amp;isFromPublicArea=True&amp;isModal=False</t>
  </si>
  <si>
    <t>http://medellin.gestiontransparente.com/Rendicion/RegIngresoContract.aspx?p1=102-2026&amp;event=inicio</t>
  </si>
  <si>
    <t>65-46-101064486</t>
  </si>
  <si>
    <t>https://sapienciagov.sharepoint.com/:f:/s/PRUEBAGESTIONDOCUMENTAL/IgB3G-KdfZ2JRo_972WQsdIFASlLCA4yL66B3gGZ-mi5s60?e=zDxyY7</t>
  </si>
  <si>
    <t>CO1.PCCNTR.8793334</t>
  </si>
  <si>
    <t>103 DE 2026</t>
  </si>
  <si>
    <t>JUAN DIEGO ARANGO ZAPATA</t>
  </si>
  <si>
    <t>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t>
  </si>
  <si>
    <t>https://community.secop.gov.co/Public/Tendering/OpportunityDetail/Index?noticeUID=CO1.NTC.9419076&amp;isFromPublicArea=True&amp;isModal=False</t>
  </si>
  <si>
    <t>http://medellin.gestiontransparente.com/Rendicion/RegIngresoContract.aspx?p1=103-2026&amp;event=inicio</t>
  </si>
  <si>
    <t>65-46-101064513</t>
  </si>
  <si>
    <t>https://sapienciagov.sharepoint.com/:f:/s/PRUEBAGESTIONDOCUMENTAL/IgCMvuKdPfWtTKZHm8KSyCbKASZm1mAIubbnvWDN3ztiH1I?e=SpyCTx</t>
  </si>
  <si>
    <t>CO1.PCCNTR.8793404</t>
  </si>
  <si>
    <t>104 DE 2026</t>
  </si>
  <si>
    <t>CAROLINA JIMENEZ CORREA</t>
  </si>
  <si>
    <t>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t>
  </si>
  <si>
    <t>https://community.secop.gov.co/Public/Tendering/OpportunityDetail/Index?noticeUID=CO1.NTC.9419344&amp;isFromPublicArea=True&amp;isModal=False</t>
  </si>
  <si>
    <t>http://medellin.gestiontransparente.com/Rendicion/RegIngresoContract.aspx?p1=104-2026&amp;event=inicio</t>
  </si>
  <si>
    <t>65-46-101064516</t>
  </si>
  <si>
    <t>https://sapienciagov.sharepoint.com/:f:/s/PRUEBAGESTIONDOCUMENTAL/IgD82NqMxuV2SKB4yyhhRtddAaqWOQXClul507m4lSQ8mCU?e=tfQAyo</t>
  </si>
  <si>
    <t>CO1.PCCNTR.8793090</t>
  </si>
  <si>
    <t>105 DE 2026</t>
  </si>
  <si>
    <t>FANNY CECILIA MURILLO GARCIA</t>
  </si>
  <si>
    <t>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t>
  </si>
  <si>
    <t>DIRECCIONAMIENTO ESTRATÉGICO </t>
  </si>
  <si>
    <t>https://community.secop.gov.co/Public/Tendering/OpportunityDetail/Index?noticeUID=CO1.NTC.9419448&amp;isFromPublicArea=True&amp;isModal=False</t>
  </si>
  <si>
    <t>http://medellin.gestiontransparente.com/Rendicion/RegIngresoContract.aspx?p1=105-2026&amp;event=inicio</t>
  </si>
  <si>
    <t>65-46-101064487</t>
  </si>
  <si>
    <t>https://sapienciagov.sharepoint.com/:f:/s/PRUEBAGESTIONDOCUMENTAL/IgA43p3nQEf3TY2L47cfxYhLAdwkarXv19e9RWaakm3ltqw?e=nILgGv</t>
  </si>
  <si>
    <t>CO1.PCCNTR.8793174</t>
  </si>
  <si>
    <t>106 DE 2026</t>
  </si>
  <si>
    <t>SANDRA MILENA LOPEZ ZULUAGA</t>
  </si>
  <si>
    <t>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t>
  </si>
  <si>
    <t>https://community.secop.gov.co/Public/Tendering/OpportunityDetail/Index?noticeUID=CO1.NTC.9419352&amp;isFromPublicArea=True&amp;isModal=False</t>
  </si>
  <si>
    <t>http://medellin.gestiontransparente.com/Rendicion/RegIngresoContract.aspx?p1=106-2026&amp;event=inicio</t>
  </si>
  <si>
    <t xml:space="preserve"> 65-46-101064489</t>
  </si>
  <si>
    <t>https://sapienciagov.sharepoint.com/:f:/s/PRUEBAGESTIONDOCUMENTAL/IgCqtux6CrQlQoz91aTVuFZSAasJIcHwgFHXciktnoBuXG8?e=cpJa8e</t>
  </si>
  <si>
    <t>CO1.PCCNTR.8795967</t>
  </si>
  <si>
    <t>107 DE 2026</t>
  </si>
  <si>
    <t>HAIBBER CARO DAVILA</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</si>
  <si>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</si>
  <si>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https://community.secop.gov.co/Public/Tendering/OpportunityDetail/Index?noticeUID=CO1.NTC.9423204&amp;isFromPublicArea=True&amp;isModal=False</t>
  </si>
  <si>
    <t>http://medellin.gestiontransparente.com/Rendicion/RegIngresoContract.aspx?p1=107-2026&amp;event=inicio</t>
  </si>
  <si>
    <t>65-46-101064491</t>
  </si>
  <si>
    <t>https://sapienciagov.sharepoint.com/:f:/s/PRUEBAGESTIONDOCUMENTAL/IgDSGaMP6sQHTbP5J-541cWrAauszj6j-PgNM0k5GIWyOdQ?e=UrQcdm</t>
  </si>
  <si>
    <t>CO1.PCCNTR.8792815</t>
  </si>
  <si>
    <t>109 DE 2026</t>
  </si>
  <si>
    <t>DANIEL IGNACIO MORENO VASQUEZ</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</si>
  <si>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</si>
  <si>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https://community.secop.gov.co/Public/Tendering/OpportunityDetail/Index?noticeUID=CO1.NTC.9418420&amp;isFromPublicArea=True&amp;isModal=False</t>
  </si>
  <si>
    <t>http://medellin.gestiontransparente.com/Rendicion/RegIngresoContract.aspx?p1=109-2026&amp;event=inicio</t>
  </si>
  <si>
    <t>65-46-101064485</t>
  </si>
  <si>
    <t>https://sapienciagov.sharepoint.com/:f:/s/PRUEBAGESTIONDOCUMENTAL/IgAeErCu2PtTTbZiXheQ7La0AXUeuxAntd50Ymch_yRk41c?e=98wcjV</t>
  </si>
  <si>
    <t>CO1.PCCNTR.8796275</t>
  </si>
  <si>
    <t>110 DE 2026</t>
  </si>
  <si>
    <t>MARIA CAMILA CONCHA OSORIO</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</si>
  <si>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</si>
  <si>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https://community.secop.gov.co/Public/Tendering/OpportunityDetail/Index?noticeUID=CO1.NTC.9423409&amp;isFromPublicArea=True&amp;isModal=False</t>
  </si>
  <si>
    <t>http://medellin.gestiontransparente.com/Rendicion/RegIngresoContract.aspx?p1=110-2026&amp;event=inicio</t>
  </si>
  <si>
    <t>65-46-101064493</t>
  </si>
  <si>
    <t>https://sapienciagov.sharepoint.com/:f:/s/PRUEBAGESTIONDOCUMENTAL/IgBa_JQfjv3wTKcAPu6AGzLaAZP6KULZPusF4Ds1L4eE0n0?e=GoZddW</t>
  </si>
  <si>
    <t>CO1.PCCNTR.8796295</t>
  </si>
  <si>
    <t>111 DE 2026</t>
  </si>
  <si>
    <t>YOHAN CAMILO ESPINOSA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</si>
  <si>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</si>
  <si>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https://community.secop.gov.co/Public/Tendering/OpportunityDetail/Index?noticeUID=CO1.NTC.9423179&amp;isFromPublicArea=True&amp;isModal=False</t>
  </si>
  <si>
    <t>http://medellin.gestiontransparente.com/Rendicion/RegIngresoContract.aspx?p1=111-2026&amp;event=inicio</t>
  </si>
  <si>
    <t>65-46-101064496</t>
  </si>
  <si>
    <t>https://sapienciagov.sharepoint.com/:f:/s/PRUEBAGESTIONDOCUMENTAL/IgBTPqjFTTa_T67p78OYp_QfAT60PxErZ3T-2adi2DyiEB0?e=hgQJU3</t>
  </si>
  <si>
    <t>CO1.PCCNTR.8797263</t>
  </si>
  <si>
    <t>112 DE 2026</t>
  </si>
  <si>
    <t>ANA MARIA URIBE GOMEZ</t>
  </si>
  <si>
    <t>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</si>
  <si>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https://community.secop.gov.co/Public/Tendering/OpportunityDetail/Index?noticeUID=CO1.NTC.9423740&amp;isFromPublicArea=True&amp;isModal=False</t>
  </si>
  <si>
    <t>http://medellin.gestiontransparente.com/Rendicion/RegIngresoContract.aspx?p1=112-2026&amp;event=inicio</t>
  </si>
  <si>
    <t>65-46-101064498</t>
  </si>
  <si>
    <t>https://sapienciagov.sharepoint.com/:f:/s/PRUEBAGESTIONDOCUMENTAL/IgA3UnjWC8gpToPcOzIOAQbXAUSHjZa0y_iyb2ClMgwieZk?e=8Wa1lK</t>
  </si>
  <si>
    <t>CO1.PCCNTR.8796365</t>
  </si>
  <si>
    <t>113 DE 2026</t>
  </si>
  <si>
    <t>JUAN ANDRES MORENO ÁNGEL</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</si>
  <si>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</si>
  <si>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https://community.secop.gov.co/Public/Tendering/OpportunityDetail/Index?noticeUID=CO1.NTC.9423747&amp;isFromPublicArea=True&amp;isModal=False</t>
  </si>
  <si>
    <t>http://medellin.gestiontransparente.com/Rendicion/RegIngresoContract.aspx?p1=113-2026&amp;event=inicio</t>
  </si>
  <si>
    <t>https://sapienciagov.sharepoint.com/:f:/s/PRUEBAGESTIONDOCUMENTAL/IgCguRg8QnSSR529_E4Q0rLUAa4A3dJT74TfdJ9Ur_hlw6s?e=ynGnye</t>
  </si>
  <si>
    <t>CO1.PCCNTR.8906625</t>
  </si>
  <si>
    <t>114 DE 2026</t>
  </si>
  <si>
    <t>MARIA PAULINA RIOS ARCE</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</si>
  <si>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</si>
  <si>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https://community.secop.gov.co/Public/Tendering/OpportunityDetail/Index?noticeUID=CO1.NTC.9539498&amp;isFromPublicArea=True&amp;isModal=False</t>
  </si>
  <si>
    <t>http://medellin.gestiontransparente.com/Rendicion/RegIngresoContract.aspx?p1=114-2026&amp;event=inicio</t>
  </si>
  <si>
    <t>65-46-101065459</t>
  </si>
  <si>
    <t>https://sapienciagov.sharepoint.com/:f:/s/PRUEBAGESTIONDOCUMENTAL/IgBMil1srPwDQoIgBc1P8ptSAbeQ8AG87Ry8XWP-VZGVRsw?e=KMKKWf</t>
  </si>
  <si>
    <t>CO1.PCCNTR.8797421</t>
  </si>
  <si>
    <t>115 DE 2026</t>
  </si>
  <si>
    <t>JOHAN ALEJANDRO AGUDELO ZAPATA</t>
  </si>
  <si>
    <t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t>
  </si>
  <si>
    <t>https://community.secop.gov.co/Public/Tendering/OpportunityDetail/Index?noticeUID=CO1.NTC.9422879&amp;isFromPublicArea=True&amp;isModal=False</t>
  </si>
  <si>
    <t>http://medellin.gestiontransparente.com/Rendicion/RegIngresoContract.aspx?p1=115-2026&amp;event=inicio</t>
  </si>
  <si>
    <t>https://sapienciagov.sharepoint.com/:f:/s/PRUEBAGESTIONDOCUMENTAL/IgAhVMNwGWbmRZUon5VJ2Ug3AXf___VI3zb3o38cdRhqhkY?e=zusfkI</t>
  </si>
  <si>
    <t>CO1.PCCNTR.8795751</t>
  </si>
  <si>
    <t>116 DE 2026</t>
  </si>
  <si>
    <t>DORA LUZ ESCOBAR MAZO</t>
  </si>
  <si>
    <t>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t>
  </si>
  <si>
    <t>https://community.secop.gov.co/Public/Tendering/OpportunityDetail/Index?noticeUID=CO1.NTC.9422817&amp;isFromPublicArea=True&amp;isModal=False</t>
  </si>
  <si>
    <t>http://medellin.gestiontransparente.com/Rendicion/RegIngresoContract.aspx?p1=116-2026&amp;event=inicio</t>
  </si>
  <si>
    <t>65-46-101064501</t>
  </si>
  <si>
    <t>https://sapienciagov.sharepoint.com/:f:/s/PRUEBAGESTIONDOCUMENTAL/IgCwcXMSMoaSRZScWkaZJhGLAV9UKcQvipwAgiHOPzdMivg?e=RsMqi6</t>
  </si>
  <si>
    <t>CO1.PCCNTR.8796070</t>
  </si>
  <si>
    <t>117 DE 2026</t>
  </si>
  <si>
    <t>CLAUDIA MARIA GIRALDO FLOREZ</t>
  </si>
  <si>
    <t>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t>
  </si>
  <si>
    <t>https://community.secop.gov.co/Public/Tendering/OpportunityDetail/Index?noticeUID=CO1.NTC.9422969&amp;isFromPublicArea=True&amp;isModal=False</t>
  </si>
  <si>
    <t>http://medellin.gestiontransparente.com/Rendicion/RegIngresoContract.aspx?p1=117-2026&amp;event=inicio</t>
  </si>
  <si>
    <t>65-46-101064503</t>
  </si>
  <si>
    <t>https://sapienciagov.sharepoint.com/:f:/s/PRUEBAGESTIONDOCUMENTAL/IgDFMbIwFDxuQb38bZXpJ7enATarNZ7Rufh6-Aiv6KNEo3Q?e=B75Ep9</t>
  </si>
  <si>
    <t>CO1.PCCNTR.8798110</t>
  </si>
  <si>
    <t>118 DE 2026</t>
  </si>
  <si>
    <t>LUISA FERNANDA MARTINEZ OSORIO</t>
  </si>
  <si>
    <t>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t>
  </si>
  <si>
    <t>https://community.secop.gov.co/Public/Tendering/OpportunityDetail/Index?noticeUID=CO1.NTC.9425085&amp;isFromPublicArea=True&amp;isModal=False</t>
  </si>
  <si>
    <t>http://medellin.gestiontransparente.com/Rendicion/RegIngresoContract.aspx?p1=118-2026&amp;event=inicio</t>
  </si>
  <si>
    <t xml:space="preserve"> 65-46-101064523</t>
  </si>
  <si>
    <t>https://sapienciagov.sharepoint.com/:f:/s/PRUEBAGESTIONDOCUMENTAL/IgCMYnwtCNwRR409E4ZgCp3UARqKWgfU13LPpMWAYg1XV_I?e=dnczf2</t>
  </si>
  <si>
    <t>CO1.PCCNTR.8797404</t>
  </si>
  <si>
    <t>119 DE 2026</t>
  </si>
  <si>
    <t>SEBASTIAN RODRIGUEZ PAREDES</t>
  </si>
  <si>
    <t>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t>
  </si>
  <si>
    <t>https://community.secop.gov.co/Public/Tendering/OpportunityDetail/Index?noticeUID=CO1.NTC.9423454&amp;isFromPublicArea=True&amp;isModal=False</t>
  </si>
  <si>
    <t>http://medellin.gestiontransparente.com/Rendicion/RegIngresoContract.aspx?p1=119-2026&amp;event=inicio</t>
  </si>
  <si>
    <t xml:space="preserve"> 65-46-101064504</t>
  </si>
  <si>
    <t>https://sapienciagov.sharepoint.com/:f:/s/PRUEBAGESTIONDOCUMENTAL/IgASrzSVH9Y6T55hUaa4GzzBASdmaFokA87AZjnP7dM0YRg?e=tSEpPh</t>
  </si>
  <si>
    <t>CO1.PCCNTR.8797165</t>
  </si>
  <si>
    <t>120 DE 2026</t>
  </si>
  <si>
    <t>SANTIAGO CARDENAS TAMAYO</t>
  </si>
  <si>
    <t>PRESTACIÓN DE SERVICIOS DE FORMA TEMPORAL COMO ESPECIALISTA II EN LA SUBDIRECCIÓN PARA LA GESTIÓN DE LA EDUCACIÓN POSTSECUNDARIA –GEP– PARA APOYAR LA PLANIFICACIÓN Y SEGUIMIENTO DE LAS ACTIVIDADES ADMINISTRATIVAS Y ESTRATÉGICAS RELACIONADAS CON EL PROYECTO IMPLEMENTACIÓN DEL PROGRAMA VISION4RIOS EN EL DISTRITO DE MEDELLÍN</t>
  </si>
  <si>
    <t xml:space="preserve">EJECUTAR ACCIONES PARA LA ARTICULACIÓN CON LOS DIFERENTES ALIADOS Y HACER SEGUIMIENTO A LOS CONVENIOS QUE SE FIRMEN CON LAS DIFERENTES ENTIDADES RELACIONADAS CON EL PROYECTO IMPLEMENTACIÓN DEL PROGRAMA VISION4RIOS EN EL DISTRITO DE MEDELLÍN (IES, IETDH, EMPRESAS), ASÍ COMO LA GESTIÓN Y TOMA DE DECISIONES. 
REALIZAR ACOMPAÑAMIENTO Y SEGUIMIENTO AL EQUIPO HUMANO DEL PROYECTO, A LOS BENEFICIARIOS ASOCIADOS, ELABORANDO LOS CRONOGRAMAS DE TRABAJO Y DETERMINAR LA ASIGNACIÓN DE TAREAS 
CORRESPONDIENTE. 
EJECUTAR ACTIVIDADES DE ORGANIZACIÓN DEL PROYECTO IMPLEMENTACIÓN DEL PROGRAMA VISION4RIOS EN EL DISTRITO DE MEDELLÍN, DETERMINANDO ACCIONES FRENTE A LOS DIFERENTES COMPONENTES Y ETAPAS DE ÉSTE: COMPONENTE ACADÉMICO, COMPONENTE TÉCNICO, APOYO A LA SUPERVISIÓN, ATENCIÓN AL CIUDADANO Y SISTEMATIZACIÓN DE DATOS. 
APOYAR LA SUPERVISIÓN DE LOS CONVENIOS, CONTRATOS O DEMÁS ACUERDOS QUE SE GENEREN SEGÚN LAS ESTRATEGIAS DEL PROYECTO 
APOYAR LA ATENCIÓN AL CIUDADANO Y ORIENTAR AL PÚBLICO Y USUARIOS EN LA SOLUCIÓN DE INQUIETUDES VERBALES O ESCRITAS QUE SE PRESENTEN FRENTE A LAS BECAS DEL PROYECTO IMPLEMENTACIÓN DEL PROGRAMA VISION4RIOS EN EL DISTRITO DE MEDELLÍN Y LA APLICACIÓN DE LOS RECURSOS PRIORIZADOS PARA LOS MISMOS, EN EL CASO DE QUE TALES INQUIETUDES SE PRESENTEN DE FORMA ESCRITA, DARLE TRAMITE Y RESPUESTA A LAS MISMAS PARA ENCONTRAR DE ESTA MANERA LA SOLUCIÓN MÁS ADECUADA. 
REALIZAR EL SEGUIMIENTO A LOS INDICADORES TÉCNICOS Y FINANCIEROS DEL PROYECTO, VELANDO POR LA EJECUCIÓN DE ESTRATEGIAS DE PLANEACIÓN, MONITOREO Y EVALUACIÓN DE ACUERDO CON LAS METAS E INDICADORES. 
PARTICIPAR EN LA ELABORACIÓN Y ACTUALIZACIÓN DEL PLAN DE ACCIÓN INSTITUCIONAL DE CADA VIGENCIA EN EL PROCESO RESPECTIVO Y ENTREGAR A PLANEACIÓN ESTRATÉGICA LOS REPORTES DE AVANCE Y SEGUIMIENTO DE LOS INDICADORES Y METAS ESTABLECIDAS EN CADA UNO DE LOS INSTRUMENTOS DE PLANEACIÓN DE LA AGENCIA PLANIFICAR, EJECUTAR Y REALIZAR SEGUIMIENTO A LOS PROCESOS DE CONVOCATORIA DEL PROYECTO IMPLEMENTACIÓN DEL PROGRAMA VISION4RIOS EN EL DISTRITO DE MEDELLÍN. 
APOYAR LA PROYECCIÓN Y FORMULACIÓN DE LOS DIFERENTES ACTOS ADMINISTRATIVOS Y DOCUMENTOS RELACIONADOS CON EL PROYECTO, ASÍ COMO EN LAS RESPUESTAS A LAS PETICIONES, QUEJAS, RECLAMOS O SUGERENCIAS QUE SE REALICEN Y DEMÁS TRÁMITES INTERNOS Y EXTERNOS QUE SE GENEREN CON LA EJECUCIÓN, AL IGUAL QUE LOS REQUERIMIENTOS QUE REALICEN LOS ENTES DE CONTROL INTERNOS Y EXTERNOS RESPECTO A LOS CONTRATOS O CONVENIOS QUE SE DESARROLLEN PARA EL CUMPLIMIENTO MISIONAL DEL PROYECTO. 
ARTICULARSE CON EL EQUIPO TRANSVERSAL JURÍDICO Y FINANCIERO DE LA SUBDIRECCIÓN DE LA GEP CON EL FIN DE GARANTIZAR EL DEBIDO DESARROLLO DEL PROYECTO.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</si>
  <si>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https://community.secop.gov.co/Public/Tendering/OpportunityDetail/Index?noticeUID=CO1.NTC.9423931&amp;isFromPublicArea=True&amp;isModal=False</t>
  </si>
  <si>
    <t>http://medellin.gestiontransparente.com/Rendicion/RegIngresoContract.aspx?p1=120-2026&amp;event=inicio</t>
  </si>
  <si>
    <t xml:space="preserve"> 65-46-101064525</t>
  </si>
  <si>
    <t>https://sapienciagov.sharepoint.com/:f:/s/PRUEBAGESTIONDOCUMENTAL/IgDn-04__a0MQItPTdE6_eEiARbr36D17qTXKN1s8IJMvcE?e=Mjrspj</t>
  </si>
  <si>
    <t>CO1.PCCNTR.8796766</t>
  </si>
  <si>
    <t>121 DE 2026</t>
  </si>
  <si>
    <t>CAROLINA CASTAÑO HIGUITA</t>
  </si>
  <si>
    <t xml:space="preserve">PRESTACIÓN DE SERVICIOS DE FORMA TEMPORAL COMO PROFESIONAL III EN LA SUBDIRECCIÓN PARA LA GESTIÓN DE LA EDUCACIÓN POSTSECUNDARIA –GEP– PARA EL APOYO DE LAS ACTIVIDADES TÉCNICAS, OPERATIVAS Y ADMINISTRATIVAS RELACIONADAS AL SEGUIMIENTO Y SUPERVISION DE LOS CONTRATOS Y CONVENIOS, QUE SE LLEVAN A CABO EN EL MARCO DEL PROYECTO IMPLEMENTACIÓN DEL PROGRAMA VISION4RIOS EN EL DISTRITO DE MEDELLÍN PARA LA AGENCIA DE EDUCACIÓN POSTSECUNDARIA DE MEDELLÍN - SAPIENCIA
</t>
  </si>
  <si>
    <t>APOYAR EN LA ORGANIZACIÓN DE LA INFORMACIÓN DE LOS EXPEDIENTES CUYO CONTENIDO SON LOS CONTRATOS Y CONVENIOS DERIVADOS DE LOS PROYECTOS IMPLEMENTACIÓN DEL PROGRAMA VISION4RIOS EN EL DISTRITO DE MEDELLÍN, ASÍ COMO ACTUALIZAR OPORTUNAMENTE AL ÁREA DE SISTEMA DE INFORMACIÓN DEL PROYECTO 
DICHOS DATOS. 
APOYAR LOS PROCESOS DE CONVOCATORIA DEL PROYECTO IMPLEMENTACIÓN DEL PROGRAMA VISION4RIOS EN EL DISTRITO DE MEDELLÍN CUANDO SE REQUIERA. 
APOYAR LA ETAPA DE EJECUCIÓN CONTRACTUAL DE LOS CONTRATOS Y/O CONVENIOS PROPIOS DE LOS PROYECTOS DE LA SUBDIRECCIÓN PARA LA GESTIÓN DE LA EDUCACIÓN POSTSECUNDARIA MEDIANTE LA REALIZACIÓN DE LOS INFORMES DE SUPERVISIÓN Y DEMÁS DOCUMENTOS EN LA EJECUCIÓN. 
APOYAR Y REALIZAR SEGUIMIENTO AL CUMPLIMIENTO DE ACTIVIDADES, COMPROMISOS Y OBLIGACIONES DERIVADAS DE LOS CONTRATOS Y/O CONVENIOS PROPIOS DEL PROYECTO IMPLEMENTACIÓN DEL PROGRAMA VISION4RIOS EN EL DISTRITO DE MEDELLÍN. SOLICITUDES DE INFORMACIÓN, ACTUALIZACIÓN DE DATOS PROPIOS DEL DESARROLLO DEL CONVENIO. 
ELABORAR Y PRESENTAR LOS INFORMES SOLICITADOS POR LA SUPERVISIÓN DEL CONTRATO, LA DIRECCIÓN O POR EL DIRECTOR GENERAL DE LA AGENCIA, ASÍ MISMO APOYAR LAS ACTIVIDADES EN MATERIA CONTRACTUAL QUE LE SEAN ASIGNADAS Y REQUERIDAS PARA EL DESARROLLO DEL OBJETO CONTRACTUAL. 
ARTICULARSE Y MANTENER UNA COMUNICACIÓN CONSTANTE CON LOS ENLACES DE CADA UNO DE LOS ASOCIADOS PARA REVISAR LOS AVANCES DEL PROYECTO, BRINDAR ASESORÍA EN LA ELABORACIÓN DE INFORMES, REPORTAR LOS CASOS ESPECIALES Y REALIZAR REUNIONES CON SU RESPECTIVA ACTA. 
APOYAR EN LA REVISIÓN DE LOS DIFERENTES DOCUMENTOS A LOS BENEFICIARIOS QUE SE PRESENTAN A LA CONVOCATORIA.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</si>
  <si>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https://community.secop.gov.co/Public/Tendering/OpportunityDetail/Index?noticeUID=CO1.NTC.9424270&amp;isFromPublicArea=True&amp;isModal=False</t>
  </si>
  <si>
    <t>http://medellin.gestiontransparente.com/Rendicion/RegIngresoContract.aspx?p1=121-2026&amp;event=inicio</t>
  </si>
  <si>
    <t xml:space="preserve"> 65-46-101064490</t>
  </si>
  <si>
    <t>https://sapienciagov.sharepoint.com/:f:/s/PRUEBAGESTIONDOCUMENTAL/IgBst6OVLA95Qr_dprdDg6k1AXg9NPQpiOmBZibbSQh0DWw?e=xgu3Lv</t>
  </si>
  <si>
    <t>CO1.PCCNTR.8796746</t>
  </si>
  <si>
    <t>122 DE 2026</t>
  </si>
  <si>
    <t>MAGALI ANDREA MONTOYA GIRALDO</t>
  </si>
  <si>
    <t xml:space="preserve">PRESTACIÓN DE SERVICIOS DE FORMA TEMPORAL COMO ESPECIALISTA II EN LA SUBDIRECCIÓN PARA LA GESTIÓN DE LA EDUCACIÓN POSTSECUNDARIA –GEP– PARA GESTIONAR LAS ESTRATEGIAS Y ACTIVIDADES DEL PROYECTO CONSOLIDACIÓN DEL SISTEMA DE INVESTIGACIÓN, INNOVACIÓN Y EMPRENDIMIENTO DEL DISTRITO DE MEDELLÍN.	   </t>
  </si>
  <si>
    <t xml:space="preserve">APOYAR LA PLANEACIÓN DE ESTRATEGIAS Y ACTIVIDADES ADMINISTRATIVAS DEL PROYECTO CONSOLIDACIÓN DEL SISTEMA DE INVESTIGACIÓN, INNOVACIÓN Y EMPRENDIMIENTO DEL DISTRITO DE MEDELLÍN Y LA GESTIÓN ACADÉMICA DE PROYECTOS ESTRATÉGICOS DE LA SUBDIRECCIÓN PARA LA GESTIÓN DE LA EDUCACIÓN POSTSECUNDARIA Y DE LA AGENCIA. 
REALIZAR ACOMPAÑAMIENTO Y SEGUIMIENTO AL EQUIPO HUMANO DEL PROYECTO, A LOS BENEFICIARIOS, ASOCIADOS, ELABORANDO LOS CRONOGRAMAS DE TRABAJO Y DETERMINANDO LA ASIGNACIÓN DE TAREAS CORRESPONDIENTES. 
ENTREGAR AL ÁREA PLANEACIÓN ESTRATÉGICA LOS REPORTES DE AVANCE Y SEGUIMIENTO DE LOS INDICADORES Y METAS ESTABLECIDAS EN CADA UNO DE LOS INSTRUMENTOS DE PLANEACIÓN DE LA AGENCIA, TALES COMO: PLAN DE ACCIÓN INSTITUCIONAL, PLAN INDICATIVO, PLAN DE ACCIÓN ALCALDÍA, MATRIZ DE CUMPLIMIENTO DE TRANSPARENCIA Y ACCESO A LA INFORMACIÓN Y PLAN ANTICORRUPCIÓN; QUE LE SEAN ASIGNADOS. 
APOYAR Y PREPARAR LOS DOCUMENTOS Y REQUERIMIENTOS RELATIVOS A LA ETAPA PRECONTRACTUAL, COMO ELABORACIÓN DE ESTUDIOS Y DOCUMENTOS PREVIOS REQUERIDOS PARA DESARROLLAR LAS ACTIVIDADES DE LOS PROCESOS, SEGÚN LOS MANUALES Y POLÍTICAS ESTABLECIDOS. 
APOYAR Y GESTIONAR, DESDE SU CAPACIDAD TÉCNICA, EL SEGUIMIENTO, SUPERVISIÓN Y CONTROL DE LA EJECUCIÓN DE LOS CONTRATOS Y CONVENIOS QUE LE SEAN ASIGNADOS POR LA ENTIDAD . ASÍ MISMO, SERÁ RESPONSABLE DE LA ORGANIZACIÓN Y ACTUALIZACIÓN DE LOS EXPEDIENTES CONTRACTUALES CORRESPONDIENTES A CADA PROCESO, DEBIENDO EFECTUAR SU ENTREGA OPORTUNA A LA DEPENDENCIA DE GESTIÓN DOCUMENTAL, CONFORME A LOS PROCEDIMIENTOS INTERNOS ESTABLECIDOS POR LA ENTIDAD.  
GESTIONAR DE MANERA OPORTUNA LAS SOLICITUDES Y DOCUMENTOS QUE LE SEAN ASIGNADOS A TRAVÉS DEL SISTEMA DE INFORMACIÓN “MERCURIO”, GARANTIZANDO SU TRÁMITE DENTRO DE LOS PLAZOS Y CONDICIONES ESTABLECIDOS POR LA ENTIDAD CONTRATANTE, CONFORME A LOS PROCEDIMIENTOS Y LINEAMIENTOS INTERNOS VIGENTES. 
PARTICIPAR EN ESPACIOS DE ARTICULACIÓN CON ALIADOS ESTRATÉGICOS REPRESENTANTES DE ENTIDADES RELACIONADAS CON CIENCIA, TECNOLOGÍA E INNOVACIÓN Y EL SECTOR EMPRESARIAL PARA EL ADECUADO DESARROLLO DE LAS ACTIVIDADES DE LA SUBDIRECCIÓN PARA LA GESTIÓN DE LA EDUCACIÓN POSTSECUNDARIA. 
DINAMIZAR LA IMPLEMENTACIÓN DE ACUERDOS MUNICIPALES, DECRETOS REGLAMENTARIOS Y POLÍTICAS RELACIONADAS CON EL PROYECTO DE CONSOLIDACIÓN DEL SISTEMA DE INVESTIGACIÓN, INNOVACIÓN Y EMPRENDIMIENTO DEL DISTRITO DE MEDELLÍN. 
ELABORAR, ANALIZAR Y ENTREGAR INFORMES TÉCNICOS Y DE GESTIÓN, RELACIONADOS CON EL OBJETO CONTRACTUAL PROPORCIONANDO INFORMACIÓN ÚTIL PARA LA TOMA DE DECISIONES Y EL SEGUIMIENTO DE ACTIVIDADES.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</si>
  <si>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https://community.secop.gov.co/Public/Tendering/OpportunityDetail/Index?noticeUID=CO1.NTC.9422955&amp;isFromPublicArea=True&amp;isModal=False</t>
  </si>
  <si>
    <t>http://medellin.gestiontransparente.com/Rendicion/RegIngresoContract.aspx?p1=122-2026&amp;event=inicio</t>
  </si>
  <si>
    <t>65-46-101064492</t>
  </si>
  <si>
    <t>https://sapienciagov.sharepoint.com/:f:/s/PRUEBAGESTIONDOCUMENTAL/IgBseaMwuZK8RIA0fBZTd3AGAZNuK8GXvw5o1AtkcNbphHw?e=I8vF0X</t>
  </si>
  <si>
    <t>CO1.PCCNTR.8796677</t>
  </si>
  <si>
    <t>123 DE 2026</t>
  </si>
  <si>
    <t>ANGELA MARIA VELASQUEZ VELEZ</t>
  </si>
  <si>
    <t>PRESTACIÓN DE SERVICIOS DE FORMA TEMPORAL COMO PROFESIONAL II EN LA SUBDIRECCIÓN PARA LA GESTIÓN DE LA EDUCACIÓN POSTSECUNDARIA –GEP– PARA APOYAR LAS ACTIVIDADES ADMINISTRATIVAS, CONTRACTUALES Y DE SUPERVISIÓN RELACIONADAS CON LA OPERACIÓN DE LOS PROYECTOS DE CONSOLIDACIÓN DEL SISTEMA DE INVESTIGACIÓN, INNOVACIÓN Y EMPRENDIMIENTO DEL DISTRITO DE MEDELLÍN Y APROVECHAMIENTO DE LA CIUDADELA OCCIDENTE - C4TA</t>
  </si>
  <si>
    <t>APOYAR LA REALIZACIÓN DE REUNIONES PERIÓDICAS CON LOS ENLACES DE CADA UNA DE LAS ENTIDADES CON QUIENES SE TENGAN CONTRATOS Y/O CONVENIOS DEL PROYECTO CONSOLIDACIÓN DEL SISTEMA DE INVESTIGACIÓN, INNOVACIÓN Y EMPRENDIMIENTO DEL DISTRITO DE MEDELLÍN Y DEL PROYECTO DE APROVECHAMIENTO DE CIUDADELAS, ELABORANDO SU RESPECTIVA ACTA. 
APOYAR Y PREPARAR LOS DOCUMENTOS Y REQUERIMIENTOS RELACIONADOS CON LA ETAPA PRECONTRACTUAL, TALES COMO ELABORACIÓN DE ESTUDIOS Y DOCUMENTOS PREVIOS REQUERIDAS PARA EL DESARROLLO DE LAS ACTIVIDADES DE LOS PROCESOS, DE ACUERDO A LOS MANUALES Y POLÍTICAS ESTABLECIDOS, EN EL MARCO DEL PROYECTO CONSOLIDACIÓN DEL SISTEMA DE INVESTIGACIÓN, INNOVACIÓN Y EMPRENDIMIENTO DEL DISTRITO DE MEDELLÍN. 
GESTIONAR LOS DOCUMENTOS RADICADOS REQUERIDOS Y REALIZAR SU RESPECTIVA EVACUACIÓN EN EL SISTEMA DE MERCURIO EN LOS TIEMPOS ESTABLECIDOS. 
APOYAR LOS PROCESOS RELACIONADOS CON LA REALIZACIÓN Y REVISIÓN DE LOS INFORMES TÉCNICOS Y FINANCIEROS PARCIALES Y FINALES DE LOS ASOCIADOS Y REALIZAR INFORMES FINALES DE SUPERVISIÓN QUE SUSTENTEN EL CUMPLIMIENTO DE LOS COMPROMISOS Y OBLIGACIONES ADQUIRIDAS POR AMBAS PARTES. 
REALIZAR LAS CORRESPONDIENTES ACTAS DE LIQUIDACIÓN Y CIERRE CONTRACTUAL HASTA SU VERIFICACIÓN DE LA PUBLICACIÓN EN EL SISTEMA SECOP. 
ORGANIZAR, CONSERVAR Y TRANSFERIR AL ÁREA DE GESTIÓN DOCUMENTAL LOS DOCUMENTOS QUE PRODUCE EN DESARROLLO DE SUS OBLIGACIONES, SEGÚN EL LISTADO MAESTRO DE DOCUMENTOS Y LOS TIEMPOS ESTABLECIDOS. 
APOYAR LA IMPLEMENTACIÓN DEL PROYECTO CONSOLIDACIÓN DEL SISTEMA DE INVESTIGACIÓN, INNOVACIÓN Y EMPRENDIMIENTO DEL DISTRITO DE MEDELLÍN, ASÍ COMO LOS RESPECTIVOS ACUERDOS Y REGLAMENTACIONES CORRESPONDIENTES A ESTE COMPONENTE. 
APOYAR EN LA ENTREGA A PLANEACIÓN ESTRATÉGICA DE LOS REPORTES DE AVANCE Y SEGUIMIENTO DE LOS INDICADORES Y METAS ESTABLECIDAS EN CADA UNO DE LOS INSTRUMENTOS DE PLANEACIÓN DE LA AGENCIA; QUE LE SEAN ASIGNADOS. 
APOYAR EN LA ENTREGA AL ÁREA DE PRESUPUESTO DE LOS INFORMES REQUERIDOS Y LAS ACTUALIZACIONES EN LO CONCERNIENTE AL PLAN ANUAL DE ADQUISICIONES Y LA EJECUCIÓN DEL PRESUPUESTO ASIGNADO PARA EL PROYECTO CONSOLIDACIÓN DEL SISTEMA DE INVESTIGACIÓN, INNOVACIÓN Y EMPRENDIMIENTO DEL DISTRITO DE MEDELLÍN. 
APOYAR EN LA RESPUESTA A LOS REQUERIMIENTOS DE SEGUIMIENTO A LOS DISTINTOS COMPONENTES DEL PROYECTO CONSOLIDACIÓN DEL SISTEMA DE INVESTIGACIÓN, INNOVACIÓN Y EMPRENDIMIENTO DEL DISTRITO DE MEDELLÍN, REALIZADOS DESDE LAS DISTINTAS DEPENDENCIAS DE LA AGENCIA DE EDUCACIÓN POSTSECUNDARIA Y AGENTES EXTERNOS QUE SOLICITEN INFORMACIÓN.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</si>
  <si>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https://community.secop.gov.co/Public/Tendering/OpportunityDetail/Index?noticeUID=CO1.NTC.9422963&amp;isFromPublicArea=True&amp;isModal=False</t>
  </si>
  <si>
    <t>http://medellin.gestiontransparente.com/Rendicion/RegIngresoContract.aspx?p1=123-2026&amp;event=inicio</t>
  </si>
  <si>
    <t>65-46-101064497</t>
  </si>
  <si>
    <t>https://sapienciagov.sharepoint.com/:f:/s/PRUEBAGESTIONDOCUMENTAL/IgC_f5mbhm7GQ51eSWZfC4hXAewK-i8ZuySgeK81GmSrQLM?e=UqxahX</t>
  </si>
  <si>
    <t>CO1.PCCNTR.8792872</t>
  </si>
  <si>
    <t>124 DE 2026</t>
  </si>
  <si>
    <t>NADIA CATHERINE CASTRILLON MEDINA</t>
  </si>
  <si>
    <t xml:space="preserve">PRESTACIÓN DE SERVICIOS DE FORMA TEMPORAL COMO PROFESIONAL II EN LA SUBDIRECCIÓN PARA LA GESTIÓN DE LA EDUCACIÓN POSTSECUNDARIA –GEP– PARA BRINDAR APOYO EN LA FASE PRECONTRACTUAL, CONTRACTUAL Y POS CONTRACTUAL DE LOS CONTRATOS Y/O CONVENIOS DEL PROYECTO IMPLEMENTACIÓN DEL PROGRAMA VISION4RIOS Y  DEMÁS PROGRAMAS DE LA DEPENDENCIA
</t>
  </si>
  <si>
    <t xml:space="preserve">APOYAR LA PREPARACIÓN DE LOS DOCUMENTOS Y REQUERIMIENTOS RELATIVOS A LA ETAPA PRECONTRACTUAL, COMO ESTUDIOS PREVIOS Y DEMÁS DOCUMENTOS Y ACTIVIDADES DE APOYO REQUERIDAS PARA EL DESARROLLO DEL PROYECTO Y DE ACUERDO CON LOS MANUALES Y POLÍTICAS ESTABLECIDOS. 
APOYAR LA ETAPA DE EJECUCIÓN CONTRACTUAL DE LOS CONTRATOS Y/O CONVENIOS PROPIOS DE LOS PROYECTOS DE LA SUBDIRECCIÓN PARA LA GESTIÓN DE LA EDUCACIÓN POSTSECUNDARIA, MEDIANTE LA REALIZACIÓN DE INFORMES DE SUPERVISIÓN, REVISIÓN DE DOCUMENTOS, ACTAS Y REQUERIMIENTOS O ELABORACIÓN DE DOCUMENTOS FRENTE AL SEGUIMIENTO Y CUMPLIMIENTO DE ACTIVIDADES, COMPROMISOS Y OBLIGACIONES DERIVADAS DE DICHOS CONTRATOS Y/O CONVENIOS, Y EN GENERAL TODAS LAS ACTIVIDADES DE APOYO A LA SUPERVISIÓN QUE SEAN REQUERIDAS. 
APOYAR LA ETAPA POST-CONTRACTUAL DE LOS CONTRATOS Y/O CONVENIOS PROPIOS DEL PROYECTO Y LA CORRECTA EJECUCIÓN DE LOS MISMOS. 
ACOMPAÑAR EN LA PROYECCIÓN DE LA APROBACIÓN DE LAS PÓLIZAS DURANTE LA EJECUCIÓN, DE CONFORMIDAD CON LOS CONTRATOS, CONVENIOS, OTROSÍES O MODIFICACIÓN QUE SE PRESENTE EN RAZÓN DEL OBJETO CONTRACTUAL. 
APOYAR EN LA ORGANIZACIÓN DE INFORMACIÓN DE LOS EXPEDIENTES CUYO CONTENIDO SON LOS CONTRATOS Y/O CONVENIOS DERIVADOS DEL PROYECTO, ASÍ COMO TRANSFERIR OPORTUNAMENTE LOS MISMOS AL ÁREA DE GESTIÓN DOCUMENTAL, DEBIENDO MANTENER ACTUALIZADA LA INFORMACIÓN EN ORDEN CRONOLÓGICO. 
ARTICULARSE Y MANTENER UNA COMUNICACIÓN CONSTANTE CON LOS ENLACES DE CADA UNO DE LOS ASOCIADOS PARA REVISAR LOS AVANCES DEL PROYECTO, BRINDAR ASESORÍA EN LA ELABORACIÓN DE INFORMES, REPORTAR LOS CASOS ESPECIALES Y EN CASO DE SER REQUERIDO, REALIZAR REUNIONES CON SU RESPECTIVA ACTA APOYAR LA PROYECCIÓN, FORMULACIÓN Y/O REVISIÓN DE LOS DIFERENTES OFICIOS, RESPUESTAS A DERECHOS DE PETICIÓN Y/O ACTOS ADMINISTRATIVOS, Y DOCUMENTOS RELACIONADOS CON EL PROYECTO. 
ARTICULARSE CON EL EQUIPO TRANSVERSAL JURÍDICO Y FINANCIERO DE LA SUBDIRECCIÓN DE LA GEP CON EL FIN DE GARANTIZAR EL DEBIDO DESARROLLO DEL PROYECTO.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</si>
  <si>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https://community.secop.gov.co/Public/Tendering/OpportunityDetail/Index?noticeUID=CO1.NTC.9418179&amp;isFromPublicArea=True&amp;isModal=False</t>
  </si>
  <si>
    <t>http://medellin.gestiontransparente.com/Rendicion/RegIngresoContract.aspx?p1=124-2026&amp;event=inicio</t>
  </si>
  <si>
    <t>https://sapienciagov.sharepoint.com/:f:/s/PRUEBAGESTIONDOCUMENTAL/IgBfFMDng60oQ6ZHtPBym7BAAVLuwodK6Z6EzCaNs7X3HW8?e=sdRFG7</t>
  </si>
  <si>
    <t>CO1.PCCNTR.8796562</t>
  </si>
  <si>
    <t>125 DE 2026</t>
  </si>
  <si>
    <t>LINDA MILENA MAYO CUERVO</t>
  </si>
  <si>
    <t xml:space="preserve">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 
</t>
  </si>
  <si>
    <t xml:space="preserve">ACOMPAÑAR LA ELABORACIÓN DE INFORMACIÓN RELACIONADA CON LA PLANIFICACIÓN PRESUPUESTAL DE LA ENTIDAD, APOYAR LA ELABORACIÓN, SEGUIMIENTO, ACTUALIZACIÓN Y CONTROL DEL PLAN ANUAL DE CAJA - PAC, ADEMÁS DE DARLE SEGUIMIENTO A LOS FONDOS Y EVALUAR SI SE REQUIERE APLICAR UNIDAD DE CAJA.  
APOYAR LA ACTUALIZACIÓN DE LA PLANTILLA DE CIERRE PRESUPUESTAL Y REALIZAR LAS VALIDACIONES NECESARIAS CON CONTABILIDAD Y TESORERÍA, ADEMÁS DILIGENCIAR LOS FORMATOS PARA LA RENDICIÓN DE LA CUENTA EN GESTIÓN TRANSPARENTE. ASÍ MISMO APOYAR CON EL ENVÍO DEL INFORME MENSUAL PARA REALIZAR EL REPORTE SPI (SEGUIMIENTO PROYECTOS DE INVERSIÓN) – DNP, DE FORMA OPORTUNA Y REALIZAR EL SEGUIMIENTO A LOS ANEXOS PRESUPUESTALES DE LAS FICHAS DE LOS PROYECTOS FORMULADOS EN METODOLOGÍA MGA EN ARTICULACIÓN CON EL PROCESO DIRECCIONAMIENTO ESTRATÉGICO, ELABORANDO UN INFORME MENSUAL DE EJECUCIÓN PRESUPUESTAL PARA CADA UNO DE LOS PROYECTOS DE INVERSIÓN, FUNCIONAMIENTO Y PRESUPUESTO PARTICIPATIVO.  
REALIZAR LA LIBERACIÓN DE SALDOS (FIJADO CONCLUIDO) DE LOS DOCUMENTOS PRESUPUESTALES CORRESPONDIENTES EN LA PLATAFORMA SAP, ASÍ COMO CONCILIAR ESTOS VALORES EN LOS DIFERENTES INFORMES, Y REALIZAR BACK UP PARA LA CUSTODIA DE LOS FORMATOS DE LIBERACIÓN.  
REALIZAR EL SEGUIMIENTO A LA EJECUCIÓN PRESUPUESTAL PRESENTANDO EL INFORME CONSOLIDADO Y DETALLADO DE LOS PROYECTOS EJECUTADOS (DISTRIBUCIÓN PRESUPUESTAL), DE TALENTO HUMANO (INFORME MATRIZ DE CONTRATISTAS - PLANTILLA CONTRATISTAS), INFORMES CONSOLIDADOS Y DETALLADOS DE LOS PROYECTOS (RESUMEN HISTÓRICO EJECUCIÓN PRESUPUESTAL) E (HISTÓRICO DE PRESUPUESTO SAPIENCIA), ASÍ COMO MANTENER ACTUALIZADO EL ARCHIVO DE CDP Y RP CON LOS PAGOS MENSUALES. 
APOYAR LA PUBLICACIÓN DEL CUIPO EN LA PLATAFORMA CHIP CON PERIODICIDAD TRIMESTRAL, CUMPLIENDO CON LOS LINEAMIENTOS Y POLÍTICAS DE LOS ÓRGANOS RECTORES EN LA MATERIA.  
APOYAR EL PROCESO DE ELABORACIÓN Y ENTREGA DEL PLAN DE ACCIÓN INSTITUCIONAL BIMESTRAL DEL PROCESO PRESUPUESTAL CON SUS RESPECTIVAS EVIDENCIAS Y DAR ALERTAS A LA ANALISTA PRESUPUESTAL PARA SU CUMPLIMIENTO AL 100%, ASÍ MISMO REALIZAR EL SEGUIMIENTO Y MEDICIÓN A LOS PLANES DE MEJORAMIENTO Y A LOS INDICADORES DEL PROCESO ASOCIADAS AL PROCESO DE GESTIÓN FINANCIERA, ADEMÁS DE PROPONER POSIBLES ESTRATEGIAS A IMPLEMENTAR.  
APOYAR LA DOCUMENTACIÓN DE PROCEDIMIENTOS, MANUALES, INSTRUCTIVOS, FORMATOS Y DEMÁS DOCUMENTOS QUE TENGAN RELACIÓN CON LAS ACTIVIDADES DEL PROCESO DE GESTIÓN FINANCIERA, CONFORME A LOS LINEAMIENTOS DEL SISTEMA DE GESTIÓN DE LA CALIDAD DE LA AGENCIA DE EDUCACIÓN POSTSECUNDARIA DE MEDELLÍN – SAPIENCIA Y LA ORGANIZACIÓN, CONSERVACIÓN Y TRANSFERENCIA AL ÁREA DE GESTIÓN DOCUMENTAL DE LOS DOCUMENTOS QUE PRODUCE EL ÁREA DE PRESUPUESTO, SEGÚN EL LISTADO MAESTRO DE DOCUMENTOS Y LOS TIEMPOS ESTABLECIDOS POR LAS TABLAS DE RETENCIÓN DOCUMENTAL.  
APOYAR EL PROCESO DE PUESTA EN MARCHA DE LA SISTEMATIZACIÓN DE LA AGENCIA REALIZANDO PRUEBAS, PARAMETRIZACIONES Y DEMÁS TEMAS QUE SE REQUIERAN EN EL MÓDULO PRESUPUESTAL Y EN LOS MÓDULOS QUE SE INTERRELACIONAN CON ESTE: TALES COMO NÓMINA, PLANEACIÓN, FONDOS, ENTRE OTROS. ENVIAR LAS ALERTAS NECESARIAS A LA SUPERVISORA. 
APOYAR LA ELABORACIÓN DE LOS INFORMES Y RESPUESTA A SOLICITUDES REQUERIDOS EN LA EJECUCIÓN DE LOS PROGRAMAS Y PROYECTOS DE LA AGENCIA, ADEMÁS DE LOS SOLICITADOS POR EL SUPERVISOR. ASÍ MISMO HACER SEGUIMIENTO Y CONTROL A LA INFORMACIÓN PRESUPUESTAL DE LA AGENCIA REPORTANDO LOS ACUERDOS SANCIONADOS PARA ENVIAR AL DISTRITO.  
APOYAR LA SUPERVISIÓN DE CONTRATOS ASIGNADOS A LA ANALISTA PRESUPUESTAL EN SU ETAPA DE EJECUCIÓN CONTRACTUAL, CUMPLIENDO LA NORMATIVIDAD LEGAL VIGENTE, INCLUYENDO LA ORGANIZACIÓN DE LOS DOCUMENTOS PARA LA TRANSFERENCIA A GESTIÓN DOCUMENTAL Y LA REVISIÓN EN LAS PLATAFORMAS DE SECOP Y COLOMBIA COMPRA EFICIENTE. ASÍ MISMO REALIZAR EL APOYO Y REVISIÓN A LOS INFORMES FINALES DE SUPERVISIÓN DE LOS CONTRATOS DE LA AGENCIA EN LOS SALDOS DE LOS CONTRATOS DESDE EL ROL FINANCIERO CUANDO SEA REQUERIDO, CUMPLIENDO LOS LINEAMIENTOS ESTABLECIDOS.  
ASISTIR A REUNIONES, ACTUALIZACIONES O EVENTOS DE REPRESENTACIÓN INTERNAS Y/O INTERINSTITUCIONALES, QUE LE SEAN PROGRAMADAS Y DONDE SEA REQUERIDO PARA EL CONOCIMIENTO DE LA GESTIÓN DE LA AGENCIA O PARA ASUNTOS RELACIONADOS CON EL CONTRATO.  
ATENDER LOS REQUERIMIENTOS QUE ACORDES A EL OBJETO DEL PRESENTE CONTRATO REALICE LA SUBDIRECCIÓN ADMINISTRATIVA, FINANCIERA Y DE APOYO A LA GESTIÓN. 
</t>
  </si>
  <si>
    <t>https://community.secop.gov.co/Public/Tendering/OpportunityDetail/Index?noticeUID=CO1.NTC.9423817&amp;isFromPublicArea=True&amp;isModal=False</t>
  </si>
  <si>
    <t>http://medellin.gestiontransparente.com/Rendicion/RegIngresoContract.aspx?p1=125-2026&amp;event=inicio</t>
  </si>
  <si>
    <t>65-46-101064495</t>
  </si>
  <si>
    <t>https://sapienciagov.sharepoint.com/:f:/s/PRUEBAGESTIONDOCUMENTAL/IgAu4RARTb2mRpdbcRFyJDAQAf70tZLBHRd4UA2G99benpk?e=gUhVek</t>
  </si>
  <si>
    <t>CO1.PCCNTR.8796537</t>
  </si>
  <si>
    <t>126 DE 2026</t>
  </si>
  <si>
    <t>JEFERSON DAVID MENDOZA CASTILLO</t>
  </si>
  <si>
    <t xml:space="preserve">PRESTACIÓN DE SERVICIOS DE FORMA TEMPORAL COMO PROFESIONAL III EN LA SUBDIRECCIÓN PARA LA GESTIÓN DE LA EDUCACIÓN POSTSECUNDARIA –GEP– PARA EL APOYO DE LAS ACTIVIDADES RELACIONADAS AL SEGUIMIENTO, SUPERVISIÓN, APOYO EN LA EJECUCIÓN Y LA PLANIFICACIÓN DE LA GESTIÓN ADMINISTRATIVA Y CONTRACTUAL, RELACIONADAS CON LA OPERACIÓN DEL PROYECTO IMPLEMENTACIÓN DEL PROGRAMA VISION4RIOS EN EL DISTRITO DE MEDELLÍN PARA LA AGENCIA DE EDUCACIÓN POSTSECUNDARIA DE MEDELLÍN - SAPIENCIA.
</t>
  </si>
  <si>
    <t xml:space="preserve">1. ELABORAR LOS INFORMES SOLICITADOS POR LA SUPERVISIÓN DEL CONTRATO, RESPECTO DE LOS CONVENIOS 
Y/O CONTRATOS DEL PROYECTO.  
2. DILIGENCIAR LOS INDICADORES DE GESTIÓN DEL PROYECTO IMPLEMENTACIÓN DEL PROGRAMA VISION4RIOS 
EN EL DISTRITO DE MEDELLÍN QUE DEN CUENTA DEL SEGUIMIENTO A LAS OBLIGACIONES ASIGNADAS, SI ASÍ 
REQUIERE.  
3. APOYAR LAS ACTIVIDADES ADMINISTRATIVAS EN MATERIA CONTRACTUAL QUE LE SEAN ASIGNADAS, 
REQUERIDAS PARA EL DESARROLLO DEL PROYECTO Y LAS ACTIVIDADES DE LOS PROCESOS, DE ACUERDO CON LOS 
MANUALES Y POLÍTICAS ESTABLECIDOS EN SUS ETAPAS PRECONTRACTUAL, CONTRACTUAL Y POSTCONTRACTUAL. 
4. APOYAR Y REALIZAR SEGUIMIENTO AL CUMPLIMIENTO DE ACTIVIDADES, COMPROMISOS U OBLIGACIONES 
DERIVADAS DE LOS CONTRATOS Y/O CONVENIOS PROPIOS DEL PROYECTO IMPLEMENTACIÓN DEL PROGRAMA 
VISION4RIOS EN EL DISTRITO DE MEDELLÍN SOLICITUDES DE INFORMACIÓN, ACTUALIZACIÓN DE DATOS PROPIOS DEL 
DESARROLLO DE LOS CONVENIOS.  
5. ACOMPAÑAR EN LA PROYECCIÓN DE LA APROBACIÓN DE LAS PÓLIZAS DURANTE LA EJECUCIÓN, DE 
CONFORMIDAD CON LOS CONTRATOS, CONVENIOS OTROSÍES O MODIFICACIÓN QUE SE PRESENTE EN RAZÓN AL OBJETO 
CONTRACTUAL.  6. APOYAR EL MANEJO DE LOS DATOS E INFORMACIÓN DE LOS EXPEDIENTES CUYO CONTENIDO SON LOS 
CONTRATOS Y CONVENIOS DERIVADOS DEL PROYECTO IMPLEMENTACIÓN DEL PROGRAMA VISION4RIOS EN EL DISTRITO 
DE MEDELLÍN, ASÍ COMO TRANSFERIR OPORTUNAMENTE LOS MISMOS AL ÁREA DE GESTIÓN DOCUMENTAL, DEBIENDO 
MANTENER ACTUALIZADA LA INFORMACIÓN EN ORDEN CRONOLÓGICO.  
7. ELABORAR, ANALIZAR Y ENTREGAR INFORMES TÉCNICOS Y DE GESTIÓN, RELACIONADOS CON EL OBJETO 
CONTRACTUAL, PROPORCIONANDO INFORMACIÓN ÚTIL PARA LA TOMA DE DECISIONES Y EL SEGUIMIENTO DE 
ACTIVIDADES.  
8. APOYAR LA ETAPA DE EJECUCIÓN CONTRACTUAL DE LOS CONTRATOS Y/O CONVENIOS PROPIOS DE LOS 
PROYECTOS DE LA SUBDIRECCIÓN PARA LA GESTIÓN DE LA EDUCACIÓN POSTSECUNDARIA MEDIANTE LA REALIZACIÓN 
DE LOS INFORMES DE SUPERVISIÓN Y DEMÁS DOCUMENTOS EN LA EJECUCIÓN.  
9.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</si>
  <si>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https://community.secop.gov.co/Public/Tendering/OpportunityDetail/Index?noticeUID=CO1.NTC.9423718&amp;isFromPublicArea=True&amp;isModal=False</t>
  </si>
  <si>
    <t>http://medellin.gestiontransparente.com/Rendicion/RegIngresoContract.aspx?p1=126-2026&amp;event=inicio</t>
  </si>
  <si>
    <t>https://sapienciagov.sharepoint.com/:f:/s/PRUEBAGESTIONDOCUMENTAL/IgBWr3jvUKmuRbY4AjqeRYUEAYHj1yBB7-3da1aMtrsY4n4?e=HEfaPu</t>
  </si>
  <si>
    <t>CO1.PCCNTR.8796306</t>
  </si>
  <si>
    <t>127 DE 2026</t>
  </si>
  <si>
    <t>ANDRES MAURICIO RUA PEREZ</t>
  </si>
  <si>
    <t>93151507-80111510-80111622</t>
  </si>
  <si>
    <t xml:space="preserve">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
</t>
  </si>
  <si>
    <t xml:space="preserve">APOYAR LA ACTUALIZACIÓN DE PLANES, PROGRAMAS Y PROYECTOS RELACIONADOS CON EL SG- SST. 
EFECTUAR EL SEGUIMIENTO A LOS INSTRUMENTOS DE PLANIFICACIÓN INSTITUCIONAL QUE LE SEAN DELEGADOS Y ASIGNADOS EN SU PROCESO (PLANES DE ACCIÓN, PLAN ANTICORRUPCIÓN Y ATENCIÓN AL CIUDADANO). 
PARTICIPAR EN LA ELABORACIÓN, ACTUALIZACIÓN Y/O MEJORAS DE LOS DIFERENTES INSTRUMENTOS DE PLANIFICACIÓN Y GESTIÓN DEL SG-SST, INCLUIDA LA INFORMACIÓN DOCUMENTADA DEL SISTEMA INTEGRADO DE GESTIÓN (SIG), DE ACUERDO A LAS NECESIDADES DE LOS PROCESOS. (MATRIZ LEGAL, MATRIZ DE RIESGOS Y PELIGROS, INDICADORES, PLANES DE MEJORA, ETC., CONFORME AL DISEÑOS DEL SISTEMA EN LA AGENCIA Y BAJO LOS PARÁMETROS DEL DECRETO 1072 DE 2015 Y APOYAR EN LA REALIZACIÓN Y CUMPLIMENTO DE LAS ACTIVIDADES QUE DEN LUGAR A MEDIDAS PREVENTIVAS, CORRECTIVAS Y DE MEJORA DERIVADAS DE LA IMPLEMENTACIÓN DEL PLAN DE TRABAJO ANUAL DE SST. 
LLEVAR A CABO LAS ACTIVIDADES PROPUESTAS EN EL PLAN DE TRABAJO DE LOS GRUPOS DEL APOYO DEL SG-SST, COMO SON: LAS BRIGADAS DE EMERGENCIAS (EN LAS SEDES), EL COPASST Y EL COMITÉ DE CONVIVENCIA LABORAL. 
LLEVAR A CABO LAS ACTIVIDADES DERIVADAS DE LA IMPLEMENTACIÓN DEL PLAN DE EMERGENCIAS DE LA SEDE PRINCIPAL DE SAPIENCIA Y LA C4TA, FORMULAR Y/O ACTUALIZAR EL ANÁLISIS DE VULNERABILIDAD, IDENTIFICANDO, GESTIONANDO Y PROMOVIENDO LAS ACCIONES DERIVADAS DE ESTE; INCLUYENDO LA APLICACIÓN DEL SIMULACRO ANUAL. 
PRESENTAR INFORME CON EL SEGUIMIENTO A LOS INDICADORES DE AUSENTISMO REPORTADOS POR LAS DEPENDENCIAS QUE INCLUYEN LA CAUSA LABORAL O COMÚN, ACCIDENTALIDAD Y ENFERMEDAD LABORAL.
REALIZANDO SEGUIMIENTOS A LOS PROCESOS DE CALIFICACIÓN POR POSIBLE ENFERMEDAD LABORAL O SECUELAS DE ACCIDENTE DE TRABAJO A TRAVÉS DE MESAS LABORALES CON PROFESIONALES DE LA ARL. 
HACER SEGUIMIENTO AL CUMPLIMIENTO DE LOS ESTÁNDARES MÍNIMOS APLICABLES A LA AGENCIA DE EDUCACIÓN POSTSECUNDARIA DE MEDELLÍN – SAPIENCIA, Y POSTERIORMENTE REALIZAR EL REPORTE ANUAL DE ESTÁNDARES AL MINISTERIO DE TRABAJO. 
PROPONER Y APOYAR EL PROCESO DE AUDITORÍAS AL SISTEMA SST Y REVISIONES POR LA DIRECCIÓN Y/O SUBDIRECCIÓN CON SUS RESPECTIVOS PLANES DE MEJORAMIENTO. 
APOYAR AL PROCESO GESTIÓN DEL TALENTO HUMANO CON LAS EVALUACIONES MÉDICAS OCUPACIONALES DEL PERSONAL VINCULADO, RECIBIR LAS FICHAS MÉDICAS, REALIZAR LAS RECOMENDACIONES DERIVADAS DE ESTAS Y APLICAR LAS RELACIONADAS CON SST, INCLUYENDO PLANES DE MEJORA IDENTIFICADOS Y SERVIR BAJO EL ROL TÉCNICO CON LA ELABORACIÓN DE ESTUDIOS PREVIOS, ANÁLISIS DEL SECTOR Y ESTUDIO DEL MERCADO DE LOS PROCESOS RELACIONADOS CON SU COMPETENCIA, ADEMÁS PUEDE SERVIR DE APOYO A LA SUPERVISIÓN BAJO EL MIMO ROL. 
APOYAR LAS ACTIVIDADES CONJUNTAS QUE SE DERIVEN DE LA IMPLEMENTACIÓN DEL SISTEMA DE GESTIÓN AMBIENTAL EN LA ARTICULACIÓN DEL SISTEMA INTEGRADO DE GESTIÓN. 
PARTICIPAR EN LA IMPLEMENTACIÓN Y MEJORAMIENTO DEL MODELO INTEGRADO DE PLANEACIÓN Y GESTIÓN (MIPG) DE LAS DIMENSIONES CORRESPONDIENTES Y EN EL COMITÉ INSTITUCIONAL DE GESTIÓN Y DESEMPEÑO, CUANDO ASÍ SEA REQUERIDO.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</si>
  <si>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https://community.secop.gov.co/Public/Tendering/OpportunityDetail/Index?noticeUID=CO1.NTC.9423343&amp;isFromPublicArea=True&amp;isModal=False</t>
  </si>
  <si>
    <t>http://medellin.gestiontransparente.com/Rendicion/RegIngresoContract.aspx?p1=127-2026&amp;event=inicio</t>
  </si>
  <si>
    <t>https://sapienciagov.sharepoint.com/:f:/s/PRUEBAGESTIONDOCUMENTAL/IgAQFKFWlPOKRrWuQEmJvST_AbCG1dH08_PxM3RMBQkhT7k?e=XZVmBJ</t>
  </si>
  <si>
    <t>CO1.PCCNTR.8793190</t>
  </si>
  <si>
    <t>108 DE 2026</t>
  </si>
  <si>
    <t>JULIAN ALEJANDRO GALLEGO VILLA</t>
  </si>
  <si>
    <t>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t>
  </si>
  <si>
    <t>https://community.secop.gov.co/Public/Tendering/OpportunityDetail/Index?noticeUID=CO1.NTC.9419356&amp;isFromPublicArea=True&amp;isModal=False</t>
  </si>
  <si>
    <t>http://medellin.gestiontransparente.com/Rendicion/RegIngresoContract.aspx?p1=108-2026&amp;event=inicio</t>
  </si>
  <si>
    <t xml:space="preserve"> 65-46-101064521</t>
  </si>
  <si>
    <t>https://sapienciagov.sharepoint.com/:f:/s/PRUEBAGESTIONDOCUMENTAL/IgDDEZper-VpSYr-QQhx9pK2ATIQiUEG6egJ2lOtsDHXFqE?e=djWQce</t>
  </si>
  <si>
    <t>CO1.PCCNTR.8793527</t>
  </si>
  <si>
    <t>128 DE 2026</t>
  </si>
  <si>
    <t>MARIA ISABEL MARTINEZ RESTREPO</t>
  </si>
  <si>
    <t xml:space="preserve">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
</t>
  </si>
  <si>
    <t xml:space="preserve">1. PARTICIPAR ACTIVAMENTE EN LA EJECUCIÓN DE LAS ACTIVIDADES NECESARIAS PARA GARANTIZAR LA 
OPERACIÓN EFICIENTE DE LA CIUDADELA, APOYANDO LOS PROCESOS Y PROCEDIMIENTOS 
ADMINISTRATIVOS ESTABLECIDOS. 
2. APOYAR LA SUPERVISIÓN DE LOS CONTRATOS VIGENTES RELACIONADOS CON LA ADMINISTRACIÓN DE LA 
CIUDADELA, GESTIONANDO EL CUMPLIMIENTO DE LAS OBLIGACIONES Y REALIZANDO ALERTAS SOBRE 
POSIBLES RIESGOS. 
3. GESTIONAR Y ACOMPAÑAR LA CONVOCATORIA Y SEGUIMIENTO DE REUNIONES PERIÓDICAS PARA 
COORDINAR LAS ACTIVIDADES OPERATIVAS DE LA CIUDADELA, PROMOVIENDO LA INTEGRACIÓN DE LOS 
DIFERENTES PROCESOS Y COMPONENTES EN CURSO. 
4. APOYAR LA ACTUALIZACIÓN Y CORRECTA CUSTODIA DE LOS INVENTARIOS DE LA CIUDADELA, GESTIONANDO 
EL REPORTE OPORTUNO DE CUALQUIER NOVEDAD EN CONJUNTO CON LA SUBDIRECCIÓN ADMINISTRATIVA, 
FINANCIERA Y DE APOYO A LA GESTIÓN. 
5. ELABORAR Y GESTIONAR INFORMES DE MANERA PERIÓDICA, CUMPLIENDO CON LAS SOLICITUDES Y DEMÁS 
OBLIGACIONES ASIGNADAS POR EL SUPERVISOR EN RELACIÓN CON EL OBJETO CONTRACTUAL. 
6. PARTICIPAR Y APOYAR LA ELABORACIÓN Y ACTUALIZACIÓN DEL PLAN DE ACCIÓN INSTITUCIONAL, 
CONTRIBUYENDO CON LA RECOPILACIÓN DE INFORMACIÓN SOLICITADA POR PLANEACIÓN ESTRATÉGICA Y EL 
DESARROLLO DE LOS PLANES RELACIONADOS CON EL PLAN INDICATIVO Y EL PLAN DE DESARROLLO DEL 
DISTRITO. 
7. ACOMPAÑAR LA ARTICULACIÓN DE LAS OFERTAS FORMATIVAS DE LA CIUDADELA, GESTIONANDO ALIANZAS 
CON ACTORES ESTRATÉGICOS DEL SECTOR PRIVADO, NACIONAL E INTERNACIONAL, CONFORME A LAS 
DIRECTRICES DEL PLAN ESTRATÉGICO. 
8. NOTIFICAR OPORTUNAMENTE A LA SUBDIRECCIÓN ADMINISTRATIVA Y FINANCIERA SOBRE CUALQUIER 
INFORMACIÓN RELEVANTE QUE FACILITE LA CREACIÓN DE NUEVAS ALIANZAS ESTRATÉGICAS PARA EL 
DESARROLLO DE LA CIUDADELA. 
9. GESTIONAR EL ACOMPAÑAMIENTO TÉCNICO EN LA ETAPA PRECONTRACTUAL, CONTRACTUAL Y 
POSTCONTRACTUAL, ORGANIZANDO, CONSERVANDO Y TRANSFIRIENDO LOS DOCUMENTOS GENERADOS A LA 
GESTIÓN DOCUMENTAL, SIGUIENDO EL LISTADO MAESTRO DE DOCUMENTOS Y LAS TABLAS DE 
RETENCIÓN DOCUMENTAL. 
10. APOYAR EN LA ACTUALIZACIÓN Y MANTENIMIENTO DE LA DOCUMENTACIÓN DEL SISTEMA INTEGRADO DE 
GESTIÓN (SIG), ALINEANDO LA INFORMACIÓN CON LOS PROCESOS Y PROYECTOS DEFINIDOS EN EL 
ALCANCE DEL OBJETO. </t>
  </si>
  <si>
    <t>https://community.secop.gov.co/Public/Tendering/OpportunityDetail/Index?noticeUID=CO1.NTC.9418315&amp;isFromPublicArea=True&amp;isModal=False</t>
  </si>
  <si>
    <t>http://medellin.gestiontransparente.com/Rendicion/RegIngresoContract.aspx?p1=128-2026&amp;event=inicio</t>
  </si>
  <si>
    <t>65-46-101064510</t>
  </si>
  <si>
    <t>https://sapienciagov.sharepoint.com/:f:/s/PRUEBAGESTIONDOCUMENTAL/IgBLexlVjWnMR69PpSoBaTq-AfQx-OVuLuHnsd7XdUreojc?e=G5qPbu</t>
  </si>
  <si>
    <t>MARIA ZULETA</t>
  </si>
  <si>
    <t>CO1.PCCNTR.8791101</t>
  </si>
  <si>
    <t>129 DE 2026</t>
  </si>
  <si>
    <t>MARIA CRISTINA ARBELÁEZ MARTÍNEZ</t>
  </si>
  <si>
    <t xml:space="preserve">
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DE OCCIDENTE -C4TA-, CONFORME A LAS DIRECTRICES NORMATIVAS Y RECOMENDACIONES DE SAPIENCIA
</t>
  </si>
  <si>
    <t>1. SOPORTE EN LA PROGRAMACIÓN Y DISPONIBILIDAD DE ESPACIOS DE LA CIUDADELA DE OCCIDENTE, GARANTIZANDO SU USO EFICIENTE Y ADECUADO. 2. ARTICULAR LA LOGÍSTICA Y LOS HORARIOS DEL USO DE LOS ESPACIOS DE MANERA EFECTIVA PARA DAR CUMPLIMIENTO A LAS ACTIVIDADES PACTADAS CON LOS ASOCIADOS. 3. TENER COMUNICACIÓN CONSTANTE CON EL PERSONAL ENCARGADO DE CIUDADELA DE OCCIDENTE PARA PREVER CUALQUIER SITUACIÓN DERIVADA DE LA GESTIÓN DE RESERVAS Y PROGRAMACIÓN. 4. TENER COMUNICACIÓN CONSTANTE CON LOS GESTORES DE CONTENIDOS DE CIUDADELA DE OCCIDENTE Y DE @MEDELLÍN, PARA LOGRAR EL CORRECTO USO Y APROVECHAMIENTO DE LOS ESPACIOS. 5. DOCUMENTAR Y SISTEMATIZAR INFORMACIÓN SOBRE ACTIVIDADES ACADÉMICAS, ENCUENTROS Y PROCESOS RELACIONADOS CON LOS ESPACIOS DE LA CIUDADELA. 6. APOYAR A LA SUPERVISIÓN EN LOS PROCESOS RELACIONADOS CON LA ETAPA CONTRACTUAL Y POST- CONTRACTUAL: REVISIÓN DE LOS INFORMES QUE SUSTENTEN EL CUMPLIMIENTO DE LOS COMPROMISOS Y OBLIGACIONES ADQUIRIDAS POR LOS ASOCIADOS Y/O CONTRATISTAS Y REALIZAR LA FORMULACIÓN DE OBSERVACIONES EN CASO DE SER NECESARIO. 7. APOYAR EN LA PLANIFICACIÓN Y EJECUCIÓN DE EVENTOS ACADÉMICOS, CONFERENCIAS, TALLERES Y ACTIVIDADES CULTURALES EN LA CIUDADELA. 8. APOYAR LAS ACTIVIDADES Y ESTRATEGIAS IMPLEMENTADAS EN LA CIUDADELA Y VELAR POR QUE ESTÉN ALINEADAS CON LAS METAS DEL PLAN DE ACCIÓN INSTITUCIONAL Y EL PLAN DE DESARROLLO. 9. APOYAR TÉCNICAMENTE A LOS ACTORES ESTRATÉGICOS CON LOS CUALES SE SUSCRIBAN CONVENIOS PARA EL USO DE LOS ESPACIOS. 10. ASISTIR A REUNIONES, ACTUALIZACIONES O ENCUENTROS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</si>
  <si>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https://community.secop.gov.co/Public/Tendering/OpportunityDetail/Index?noticeUID=CO1.NTC.9416659&amp;isFromPublicArea=True&amp;isModal=False
</t>
  </si>
  <si>
    <t>http://medellin.gestiontransparente.com/Rendicion/RegIngresoContract.aspx?p1=129-2026&amp;event=inicio</t>
  </si>
  <si>
    <t>https://sapienciagov.sharepoint.com/:f:/s/PRUEBAGESTIONDOCUMENTAL/IgCsvvLqcYuWSrkY8p3Vq54GAWyW0vplTTPfUCQtRz7X8Zo?e=aSS0Tl</t>
  </si>
  <si>
    <t>CO1.PCCNTR.8791123</t>
  </si>
  <si>
    <t>130 DE 2026</t>
  </si>
  <si>
    <t>YESICA ALEXANDRA SUAREZ RODRÍGUEZ</t>
  </si>
  <si>
    <t xml:space="preserve">93151507 
</t>
  </si>
  <si>
    <t xml:space="preserve">
PRESTACIÓN DE SERVICIOS DE FORMA TEMPORAL COMO PROFESIONAL III EN LA SUBDIRECCIÓN PARA LA GESTIÓN DE LA EDUCACIÓN POSTSECUNDARIA –GEP– PARA APOYAR LOS PROCESOS ADMINISTRATIVO, TÉCNICO, FINANCIERO Y PRESUPUESTAL DE LOS PROYECTOS DE LA SUBDIRECCIÓN PARA LA GESTIÓN DE LA EDUCACIÓN POSTSECUNDARIA DE LA AGENCIA DE EDUCACIÓN POSTSECUNDARIA DE MEDELLÍN - SAPIENCIA
</t>
  </si>
  <si>
    <t xml:space="preserve">1.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2. REVISAR Y/O ELABORAR LAS CONCILIACIONES CONTABLES DE LOS CONVENIOS, CONTRATOS Y CONTRATOS FIDUCIARIOS, SUJETOS A LA SUPERVISIÓN DE LA SUBDIRECCIÓN PARA LA GESTIÓN DE LA EDUCACIÓN POSTSECUNDARIA DE MEDELLÍN.
3. APOYAR LA ELABORACIÓN, SEGUIMIENTO, Y CONTROL DEL PLAN ANUAL DE CAJA (PAC) Y LA DISTRIBUCIÓN PRESUPUESTAL MENSUAL EN LO RELATIVO A LOS CONTRATOS Y/O CONVENIOS SUJETOS A LA SUPERVISIÓN DE LA SUBDIRECCIÓN PARA LA GESTIÓN DE LA EDUCACIÓN POSTSECUNDARIA.
4. APOYAR LA REVISIÓN Y VERIFICACIÓN DE LOS RENDIMIENTOS FINANCIEROS GENERADOS EN LOS CONTRATOS SUJETOS A LA SUPERVISIÓN DE LA SUBDIRECCIÓN PARA LA GESTIÓN DE LA EDUCACIÓN POSTSECUNDARIA.
5. APOYAR, GESTIONAR, ANALIZAR, CONSOLIDAR Y ELABORAR INFORMES SOLICITADOS POR EL SUPERVISOR, LA OFICINA DE CONTROL INTERNO Y/O ENTES EXTERNOS A LA AGENCIA.
6. DILIGENCIAR LOS INDICADORES DE GESTIÓN DEL PROCESO DE LA SUBDIRECCIÓN PARA LA GESTIÓN DE LA EDUCACIÓN POSTSECUNDARIA DE MEDELLÍN QUE DEN CUENTA DEL SEGUIMIENTO A LAS OBLIGACIONES ASIGNADAS.
7. APOYAR LA PROYECCIÓN Y VERIFICACIÓN DE LOS RECURSOS NO EJECUTADOS DERIVADOS DE LOS CONVENIOS/CONTRATOS SUJETOS A LA SUPERVISIÓN DE LA SUBDIRECCIÓN PARA LA GESTIÓN DE LA EDUCACIÓN POSTSECUNDARIA.
8. APOYAR Y REALIZAR LA SOLICITUD DE EMISIÓN DE LOS CERTIFICADOS DE DISPONIBILIDAD PRESUPUESTAL Y REGISTROS PRESUPUESTALES QUE GARANTIZAN LA SUFICIENTE APROPIACIÓN PRESUPUESTAL PARA ATENDER LOS GASTOS DE LA SUBDIRECCIÓN PARA LA GESTIÓN DE LA EDUCACIÓN POSTSECUNDARIA.
9. ASISTIR A REUNIONES, ACTUALIZACIONES O EVENTOS DE REPRESENTACIÓN INTERNAS Y/O INTERINSTITUCIONALES, QUE LE SEAN PROGRAMADAS Y DONDE SEA REQUERIDO PARA EL CONOCIMIENTO DE LA GESTIÓN DE LA AGENCIA O PARA ASUNTOS RELACIONADOS CON EL CONTRATO.
</t>
  </si>
  <si>
    <t xml:space="preserve">https://community.secop.gov.co/Public/Tendering/OpportunityDetail/Index?noticeUID=CO1.NTC.9416752&amp;isFromPublicArea=True&amp;isModal=False
</t>
  </si>
  <si>
    <t>http://medellin.gestiontransparente.com/Rendicion/RegIngresoContract.aspx?p1=130-2026&amp;event=inicio</t>
  </si>
  <si>
    <t>65-46-101064506</t>
  </si>
  <si>
    <t>https://sapienciagov.sharepoint.com/:f:/s/PRUEBAGESTIONDOCUMENTAL/IgCRSSY4WiyYQ5fr_r5EpFq3ARNWBQg2LCUU27Q5CdnmyzI?e=3P81Az</t>
  </si>
  <si>
    <t>CO1.PCCNTR.8790896</t>
  </si>
  <si>
    <t>131 DE 2026</t>
  </si>
  <si>
    <t>LUIS HERNANDO GÓMEZ CARDONA</t>
  </si>
  <si>
    <t>PRESTACIÓN DE SERVICIOS DE FORMA TEMPORAL COMO PROFESIONAL III EN LA SUBDIRECCIÓN PARA LA GESTIÓN DE LA EDUCACIÓN POSTSECUNDARIA –GEP– PARA LLEVAR A CABO ACTIVIDADES OPERATIVAS, TÉCNICAS Y ADMINISTRATIVAS DE LOS PROYECTOS DE LA SUBDIRECCIÓN PARA LA AGENCIA DE EDUCACIÓN POSTSECUNDARIA DE MEDELLÍN - SAPIENCIA</t>
  </si>
  <si>
    <t xml:space="preserve">
1. APOYAR LOS REQUERIMIENTOS RELACIONADOS CON LA ETAPA PRECONTRACTUAL DE LOS PROCESOS; TALES COMO, ELABORACIÓN DE LOS ESTUDIOS PREVIOS, APOYO AL COMITÉ ESTRUCTURADOR, GESTIÓN DE LOS DOCUMENTOS PARA LA CONTRATACIÓN Y SEGUIMIENTO HASTA LA VERIFICACIÓN DE LA PUBLICACIÓN EN EL SISTEMA SECOP. 
2. APOYAR LOS PROCESOS RELACIONADOS CON LA ETAPA CONTRACTUAL; TALES COMO, REVISIÓN DE LOS INFORMES TÉCNICOS Y FINANCIEROS QUE SUSTENTEN EL CUMPLIMIENTO DE LOS COMPROMISOS Y OBLIGACIONES ADQUIRIDAS POR LOS ASOCIADOS Y/O CONTRATISTAS Y REALIZAR LA FORMULACIÓN DE OBSERVACIONES EN CASO DE SER NECESARIO, HACER SEGUIMIENTO AL CUMPLIMIENTO DE LAS ACTIVIDADES DEL ASOCIADO Y/O CONTRATISTA, ACTUALIZACIÓN Y VERIFICACIÓN DE DATOS, REPORTE DE NOVEDADES U OTRAS SOLICITUDES CON REFERENTE AL DESARROLLO DEL CONVENIO Y/O CONTRATO DE LA SUBDIRECCIÓN PARA LA GESTIÓN DE LA EDUCACIÓN POSTSECUNDARIA. 
3. ARTICULARSE Y MANTENER UNA COMUNICACIÓN CONSTANTE CON LOS ENLACES DE CADA UNA DE LAS IES ASOCIADAS Y/O CONTRATISTAS PARA REVISAR LOS AVANCES DEL PROYECTO, BRINDAR ASESORÍA EN LA ELABORACIÓN DE INFORMES, REPORTAR LOS CASOS ESPECIALES Y EN CASO DE SER REQUERIDO, REALIZAR REUNIONES CON SU RESPECTIVA ACTA Y REALIZAR LOS INFORMES DE SUPERVISIÓN (INFORMES DE PAGO, INFORMES DE SEGUIMIENTO, CERTIFICACIONES DE AUTORIZACIÓN DE COMISIÓN FIDUCIARIA, INFORMES FINALES, ENTRE OTROS) QUE APOYEN Y EVALÚEN LOS INFORMES DE GESTIÓN PRESENTADOS POR LOS ASOCIADOS Y/O CONTRATISTAS, VERIFICANDO ADEMÁS SU PUBLICACIÓN EN EL SISTEMA SECOP II. ESTOS INFORMES DEBERÁN CONTENER SUS RESPECTIVOS ANEXOS Y EVIDENCIAS. 
4. APOYAR EL PROCESO DE CONCILIACIÓN DE CIFRAS CADA QUE SE REQUIERA, DE LOS CONTRATOS Y/O CONVENIOS: SOLICITUD Y REVISIÓN DE REPORTE ACADÉMICO, ELABORACIÓN Y REMISIÓN DE LAS RESPECTIVAS AUTORIZACIONES DE RENOVACIÓN, REVISIÓN DE CONTRATOS DE MATRÍCULA EN CASO DE SER NECESARIO, VERIFICACIÓN Y APROBACIÓN DEL REPORTE ACADÉMICO CON EL FIN DE REALIZAR EL PROCESO DE PAGO Y/O DESEMBOLSO DE RECURSOS SEGÚN LA FUENTE DE FINANCIACIÓN, ASÍ MISMO REALIZAR EL PROCESO DE CONCILIACIÓN INTERNA CONTABLE DE LOS CONTRATOS/CONVENIOS DE ADMINISTRACIÓN DE RECURSOS DEL PROYECTO “FORTALECIMIENTO DEL ACCESO Y PERMANENCIA EN LA EDUCACIÓN POSTSECUNDARIA SAPIENCIA” PARA EL REPORTE AL ÁREA CONTABLE DE SAPIENCIA. 
5. ADELANTAR EL PROCESO DE DESEMBOLSO Y/O PAGO DE RECURSOS EN ADMINISTRACIÓN SEMESTRALMENTE DE LOS CONTRATOS Y/O CONVENIOS: REVISAR DOCUMENTACIÓN DEL PROYECTO “FORTALECIMIENTO DEL ACCESO Y PERMANENCIA EN LA EDUCACIÓN POSTSECUNDARIA SAPIENCIA” PARA EL PAGO Y/O DESEMBOLSO DEL RECURSO, REALIZAR ORDEN DE PAGO Y/U OPERACIÓN, AUTORIZACIÓN ORDEN DE PAGO, REPORTAR, REALIZAR SEGUIMIENTO Y/O PUBLICAR EL PAGO EN EL SISTEMA SECOP II. 
6. GESTIONAR LOS CORRESPONDIENTES RADICADOS DE INFORMACIÓN Y REALIZAR SU RESPECTIVA EVACUACIÓN EN EL SISTEMA DE MERCURIO EN LOS TIEMPOS ESTABLECIDOS. 
7. APOYAR EN LA ORGANIZACIÓN DE INFORMACIÓN DE LOS EXPEDIENTES TANTO FÍSICOS COMO DIGITALES CUYO CONTENIDO SON LOS CONTRATOS Y/O CONVENIOS DERIVADOS DE LOS PROYECTOS, ASÍ COMO TRANSFERIR OPORTUNAMENTE AL ÁREA DE SISTEMA CORRESPONDIENTE, DEBIENDO MANTENER ACTUALIZADA LA INFORMACIÓN EN ORDEN CRONOLÓGICO. 
8. APOYAR LOS PROCESOS RELACIONADOS CON LA ETAPA POST-CONTRACTUAL: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9. ASISTIR A REUNIONES, ACTUALIZACIONES O EVENTOS DE REPRESENTACIÓN INTERNAS Y/O INTERINSTITUCIONALES, QUE LE SEAN PROGRAMADAS Y DONDE SEA REQUERIDO PARA EL CONOCIMIENTO DE LA GESTIÓN DE LA AGENCIA O PARA ASUNTOS RELACIONADOS CON EL CONTRATO.
</t>
  </si>
  <si>
    <t xml:space="preserve">https://community.secop.gov.co/Public/Tendering/OpportunityDetail/Index?noticeUID=CO1.NTC.9417120&amp;isFromPublicArea=True&amp;isModal=False
</t>
  </si>
  <si>
    <t>http://medellin.gestiontransparente.com/Rendicion/RegIngresoContract.aspx?p1=131-2026&amp;event=inicio</t>
  </si>
  <si>
    <t>65-46-101064505</t>
  </si>
  <si>
    <t>https://sapienciagov.sharepoint.com/:f:/s/PRUEBAGESTIONDOCUMENTAL/IgBpxMHZLu2fSYPCnoT3zVh4ATlcaAEx0yPLb45h3rWdjv4?e=Z34qJR</t>
  </si>
  <si>
    <t>CO1.PCCNTR.8791345</t>
  </si>
  <si>
    <t>132 DE 2026</t>
  </si>
  <si>
    <t>BETTY MORALES COSSIO</t>
  </si>
  <si>
    <t xml:space="preserve">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	 
</t>
  </si>
  <si>
    <t>1.APOYAR JURÍDICAMENTE LA PREPARACIÓN DE LOS DOCUMENTOS Y REQUERIMIENTOS RELATIVOS A LA ETAPA PRECONTRACTUAL, COMO ESTUDIOS Y DOCUMENTOS PREVIOS Y ACTIVIDADES 
JURÍDICAS DE APOYO REQUERIDAS PARA ADQUIRIR BIENES Y SERVICIOS PARA DESARROLLAR LOS PROYECTOS Y DE ACUERDO A LOS MANUALES Y POLÍTICAS ESTABLECIDOS, DENTRO DE LOS 
PROYECTOS DE LA SUBDIRECCIÓN PARA LA GESTIÓN DE LA EDUCACIÓN POSTSECUNDARIA. 
2. APOYAR JURÍDICAMENTE LA ETAPA DE EJECUCIÓN CONTRACTUAL DE LOS CONTRATOS Y/O CONVENIOS PROPIOS DE LOS PROYECTOS DE LA SUBDIRECCIÓN PARA LA GESTIÓN DE LA 
EDUCACIÓN POSTSECUNDARIA, MEDIANTE LA REALIZACIÓN DE ORIENTACIONES JURÍDICAS, REVISIÓN DE DOCUMENTOS, ACTAS, E INFORMES DE SUPERVISIÓN, REQUERIMIENTOS O 
ELABORACIÓN DE DOCUMENTOS JURÍDICOS FRENTE AL SEGUIMIENTO Y CUMPLIMIENTO DE ACTIVIDADES, COMPROMISOS Y OBLIGACIONES DERIVADAS DE DICHOS CONTRATOS Y/O 
CONVENIOS, Y EN GENERAL TODAS LAS ACTIVIDADES JURÍDICAS DE APOYO A LA SUPERVISIÓN DE LA ETAPA CONTRACTUAL QUE SEAN REQUERIDAS PARA EL LOGRO DE LA CORRECTA EJECUCIÓN 
DE LOS PROYECTOS DE LA SUBDIRECCIÓN PARA LA GESTIÓN DE LA EDUCACIÓN POSTSECUNDARIA. 
3. ACOMPAÑAR EN LA PROYECCIÓN DE LA APROBACIÓN DE LAS PÓLIZAS DURANTE LA EJECUCIÓN, DE CONFORMIDAD CON LOS CONTRATOS, CONVENIOS, OTROSÍES O MODIFICACIÓN QUE SE 
PRESENTE EN RAZÓN DEL OBJETO CONTRACTUAL. 
4. APOYAR DESDE SU ROL JURÍDICO LAS REUNIONES QUE SEAN REQUERIDAS POR LOS LÍDERES DE LOS PROYECTOS DE LA SUBDIRECCIÓN PARA LA GESTIÓN DE LA EDUCACIÓN POSTSECUNDARIA. 
5. APOYAR LA PROYECCIÓN, FORMULACIÓN Y/O REVISIÓN DE LOS DIFERENTES OFICIOS, RESPUESTAS A DERECHOS DE PETICIÓN Y/O ACTOS ADMINISTRATIVOS, Y DOCUMENTOS RELACIONADOS CON 
LOS PROYECTOS DE LA SUBDIRECCIÓN PARA LA GESTIÓN DE LA EDUCACIÓN POSTSECUNDARIA. 
6.APOYAR JURÍDICAMENTE LA ETAPA POST-CONTRACTUAL DE LOS CONTRATOS Y/O CONVENIOS PROPIOS LOS PROYECTOS DE LA SUBDIRECCIÓN PARA LA GESTIÓN DE LA EDUCACIÓN 
POSTSECUNDARIA, MEDIANTE REVISIÓN DE INFORMES DE SUPERVISIÓN FINAL, ENTRE OTROS PROCESOS QUE REQUIERAN VISTO BUENO JURÍDICO PARA APROBACIÓN DE LAS CONDICIONES DE 
LIQUIDACIÓN, INCLUIDA LA REVISIÓN DE LA RESPECTIVA ACTA DE LIQUIDACIÓN Y ACTAS DE CIERRE, Y EN GENERAL TODAS LAS ACTIVIDADES QUE REQUIERAN DE APOYO JURÍDICO A LA 
SUPERVISIÓN DE LA ETAPA POST-CONTRACTUAL QUE SEAN REQUERIDAS PARA EL LOGRO DE LA CORRECTA EJECUCIÓN DE LAS OBLIGACIONES DE DICHOS CONTRATOS Y/O CONVENIOS. 
7.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</si>
  <si>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https://community.secop.gov.co/Public/Tendering/OpportunityDetail/Index?noticeUID=CO1.NTC.9417442&amp;isFromPublicArea=True&amp;isModal=False</t>
  </si>
  <si>
    <t>http://medellin.gestiontransparente.com/Rendicion/RegIngresoContract.aspx?p1=132-2026&amp;event=inicio</t>
  </si>
  <si>
    <t>65-46-101064509</t>
  </si>
  <si>
    <t>https://sapienciagov.sharepoint.com/:f:/s/PRUEBAGESTIONDOCUMENTAL/IgDuaxywOC9iT4obbx-iNy3uAZ24K4CS_Nb2yZwzx1D7pi8?e=sHxPfi</t>
  </si>
  <si>
    <t>CO1.PCCNTR.8792024</t>
  </si>
  <si>
    <t>133 DE 2026</t>
  </si>
  <si>
    <t>CARLOS ANDRÉS ARBOLEDA GÓMEZ</t>
  </si>
  <si>
    <t>PRESTACIÓN DE SERVICIOS DE FORMA TEMPORAL COMO PROFESIONAL EN LA SUBDIRECCIÓN PARA LA GESTIÓN DE LA EDUCACIÓN POSTSECUNDARIA –GEP, PARA APOYAR ACTIVIDADES DE ATENCIÓN AL CIUDADANO, LOGÍSTICAS, GESTIÓN DOCUMENTAL, ATENCIÓN A PQRSDF Y ASESORÍA A LOS BENEFICIARIOS E INTERESADOS VINCULADOS CON LOS PROYECTOS DE LA SUBDIRECCIÓN EN LA AGENCIA DE EDUCACIÓN POSTSECUNDARIA DE MEDELLÍN - SAPIENCIA</t>
  </si>
  <si>
    <t>1REALIZAR EL SEGUIMIENTO, CONTROL, TRÁMITE DE RESPUESTA OPORTUNA Y DEMÁS REQUERIMIENTOS A LAS SOLICITUDES DE LOS CIUDADANOS, ARTICULÁNDOSE CON LOS DIFERENTES PROYECTOS Y CANALES OFICIALES DEFINIDOS POR LA AGENCIA TENIENDO EN CUENTA QUE SE DEBERÁ REALIZAR LA SISTEMATIZACIÓN Y CONSOLIDACIÓN DE LAS SOLICITUDES ALLEGADAS. 2. REALIZAR EL SEGUIMIENTO, CONTROL, TRÁMITE DE RESPUESTA OPORTUNA Y DEMÁS REQUERIMIENTOS QUE SE SOLICITEN AL MÓDULO DE PQRSDF Y LÍNEAS DE ATENCIÓN DISPUESTO POR LA AGENCIA, CON EL FIN DE REPORTAR INFORMES MENSUALES DE SEGUIMIENTO A LA ATENCIÓN A BENEFICIARIOS CLASIFICANDO LA INFORMACIÓN SEGÚN EL TIPO DE SOLICITUD Y TRÁMITE CORRESPONDIENTE. DAR TRASLADO CUANDO SEA NECESARIO A LAS PQRSDF Y LÍNEAS DE ATENCIÓN CUYA COMPETENCIA SEA DE OTRA ÁREA DE LA AGENCIA, EN EL TÉRMINO OPORTUNO Y SIGUIENDO LOS LINEAMIENTOS QUE PARA EL EFECTO TENGA LA AGENCIA EN MATERIA DE ATENCIÓN AL CIUDADANO. 3. REALIZAR EL PROCESO DE RADICACIÓN EN EL SISTEMA MERCURIO DE LAS PQRSDF QUE PRESENTE BENEFICIARIOS Y/O INTERESADOS EN LOS PROYECTOS DE LA GEP Y EN CASO DE SER NECESARIO DE LOS RECURSOS DE REPOSICIÓN INTERPUESTOS POR LOS BENEFICIARIOS, DANDO TRASLADO AL PROFESIONAL ENCARGADO DEL PROCESO DE RESPUESTA O DE DAR TRÁMITE A LOS RECURSOS DE REPOSICIÓN, NOTIFICAR A LOS BENEFICIARIOS Y/O INTERESADOS LAS RESPECTIVAS RESPUESTAS GENERANDO SU RADICADO DE SALIDA Y PROCEDER EN CONSECUENCIA CON LA EVACUACIÓN DEL SISTEMA. 4. REVISIÓN, ANÁLISIS, GESTIÓN, PROYECCIÓN Y RESPUESTA A LAS SOLICITUDES, CONSULTAS Y DERECHOS DE PETICIÓN INTERPUESTOS POR LOS BENEFICIARIOS Y/O PERSONAS INTERESADAS DE LOS PROYECTOS, Y AQUELLAS A LAS QUE SE LES DÉ TRASLADO DE OTRA DEPENDENCIA Y/O ÁREA DE LA AGENCIA; PROYECTANDO LA RESPECTIVA RESPUESTA CON INFORMACIÓN CLARA, OPORTUNA Y VERAZ DE ACUERDO CON LA NECESIDAD PRESENTADA Y EN LOS TÉRMINOS LEGALES. 5. APOYAR LAS ACTIVIDADES DE CONVOCATORIA DE LOS PROYECTOS DE LA GEP EN CUANTO A LA ATENCIÓN AL CIUDADANO, ACTIVIDADES RELACIONADAS A LA DIVULGACIÓN DE LA OFERTA ACADÉMICA Y DEMÁS ASUNTOS QUE SE REQUIERAN. 6. APOYAR LAS ACTIVIDADES DE ATENCIÓN AL CIUDADANO SUMINISTRANDO INFORMACIÓN CLARA, OPORTUNA Y VERAZ ACERCA DE LOS PROYECTOS EN LA EDUCACIÓN POSTSECUNDARIA SAPIENCIA, A TRAVÉS DE LOS MEDIOS DISPUESTOS POR SAPIENCIA (PRESENCIAL, VIRTUAL, LÍNEA TELEFÓNICA Y POR CORREO ELECTRÓNICO), Y SEDES EN LAS QUE HAGA PRESENCIA INSTITUCIONAL LA AGENCIA, SUMINISTRANDO LA INFORMACIÓN NECESARIA Y/O LOS DOCUMENTOS QUE SEAN SOLICITADOS Y REQUERIDOS PARA LOS TRÁMITES Y PROCEDIMIENTOS ESTABLECIDOS, CUMPLIENDO CON LOS TÉRMINOS ESTIPULADOS EN LA LEY Y EN LA NORMATIVIDAD INTERNA. 7. MANTENER ORGANIZADOS, ACTUALIZADOS Y DEBIDAMENTE RESPALDADOS LOS ARCHIVOS DE LAS SOLICITUDES Y RESPUESTAS EN FORMATO DIGITAL SIGUIENDO LOS LINEAMIENTOS QUE PARA EL EFECTO EXPIDA EL ÁREA DE GESTIÓN DOCUMENTAL Y ENTREGAR EL CONSOLIDADO CON EL BACKUP DE LOS PRODUCTOS FINALES EFECTUADOS DURANTE LA EJECUCIÓN DEL CONTRATO AL SUPERVISOR, QUE CONTENGA TODAS LAS EVIDENCIAS REPORTADAS EN LOS INFORMES PARCIALES. 8. APOYAR LA ORGANIZACIÓN, CONSERVACIÓN Y TRANSFERENCIA AL ÁREA DE GESTIÓN DOCUMENTAL DE LOS DOCUMENTOS QUE SE PRODUCEN EN LOS DIFERENTES PROYECTOS SEGÚN EL LISTADO MAESTRO DE DOCUMENTOS Y TIEMPOS ESTABLECIDOS POR LAS TABLAS DE RETENCIÓN DOCUMENTAL, CUANDO ASÍ SE REQUIERA. 9.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</si>
  <si>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https://community.secop.gov.co/Public/Tendering/OpportunityDetail/Index?noticeUID=CO1.NTC.9417971&amp;isFromPublicArea=True&amp;isModal=False
</t>
  </si>
  <si>
    <t>http://medellin.gestiontransparente.com/Rendicion/RegIngresoContract.aspx?p1=133-2026&amp;event=inicio</t>
  </si>
  <si>
    <t>https://sapienciagov.sharepoint.com/:f:/s/PRUEBAGESTIONDOCUMENTAL/IgDvCKJcvivkSaknohNoKFvHAWXOVcuIi7DQFQ9tlRBmo5k?e=hPe4Xr</t>
  </si>
  <si>
    <t>CO1.PCCNTR.8792157</t>
  </si>
  <si>
    <t>134 DE 2026</t>
  </si>
  <si>
    <t>SERGIO RAMIREZ ALVAREZ</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</si>
  <si>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</si>
  <si>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 xml:space="preserve">1.APOYAR LA ASIGNACIÓN DE RESPONSABILIDADES DEL EQUIPO TÉCNICO Y OPERATIVO DE LA CIUDADELA DIGITAL Y SITIO WEB DE @MEDELLÍN, DEFINIENDO LAS LÍNEAS DE ACCIÓN PARA LA 
DISPOSICIÓN DE TECNOLÓGICA EN LA CIUDADELA DIGITAL. 
2. GESTIONAR EL DESARROLLO DE NUEVOS MÓDULOS QUE PERMITAN LA OPTIMIZACIÓN DE LOS RECURSOS EN LA CIUDADELA DIGITAL Y EN LAS DIFERENTES INSTANCIAS LMS MOODLE.
3. BRINDAR SOPORTE A LAS IES DENTRO DE @MEDELLÍN (COLEGIO MAYOR E ITM) DEN LOS DIFERENTES MÓDULOS DEL CAMPUS Y CIUDADELA DIGITAL @MEDELLÍN. 
4. ADMINISTRAR Y GESTIONAR LAS BASES DE DATOS Y LOS SISTEMAS DE INFORMACIÓN RELACIONADOS CON LA PERMANENCIA DE LOS USUARIOS EN LOS CURSOS DEL ECOSISTEMA 
DIGITAL UNIVERSITARIO @MEDELLÍN, GARANTIZANDO EL REGISTRO, SEGUIMIENTO Y ACTUALIZACIÓN DE LOS AVANCES ACADÉMICOS Y NIVELES DE PARTICIPACIÓN. 
5. BRINDAR APOYO TÉCNICO OPORTUNO, CONTINUO Y PERMANENTE EN LA GESTIÓN, ANÁLISIS, DESARROLLO E IMPLEMENTACIÓN DE SOLUCIONES TECNOLÓGICAS PARA LA CIUDADELA DIGITAL Y 
LAS DISTINTAS INSTANCIAS DEL LMS MOODLE, GARANTIZANDO SU CORRECTO FUNCIONAMIENTO, DISPONIBILIDAD Y MEJORA CONTINUA. 
6. COORDINAR LAS TAREAS DE ACTUALIZACIÓN, MANTENIMIENTO PREVENTIVO Y CORRECTIVO DE LAS APLICACIONES, SERVIDORES, LMS-MOODLES Y SERVICIOS DEL PROYECTO IMPLEMENTACIÓN DEL 
ECOSISTEMA DE LA CIUDADELA DIGITAL UNIVERSITARIA @MEDELLÍN. 
7. ELABORAR O ACTUALIZAR LOS MANUALES TÉCNICOS, DE USUARIO Y LOS QUE SE CONSIDEREN NECESARIOS, DE LOS DESARROLLOS Y NUEVOS MÓDULOS DISEÑADOS PARA LA CIUDADELA 
DIGITAL @MEDELLÍN. 
8. REALIZAR ENTREGA DE INFORMES EN DONDE SE EVIDENCIE LA CANTIDAD DE CERTIFICADOS, DE LOS CURSOS OFERTADOS DENTRO DE LA CIUDADELA DIGITAL DE @MEDELLÍN. 
9. PRESENTAR REPORTE MENSUAL CONSOLIDADO DE CANTIDAD MATRÍCULAS Y USUARIOS DE LAS INSTANCIAS CONECTADAS A LA CIUDADELA DIGITAL, CASOS ATENDIDOS EN EL CENTRO DE 
SOPORTE Y DISPONIBILIDAD DEL SERVICIO PORTAL WEB. 
10.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</si>
  <si>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https://community.secop.gov.co/Public/Tendering/OpportunityDetail/Index?noticeUID=CO1.NTC.9417777&amp;isFromPublicArea=True&amp;isModal=False</t>
  </si>
  <si>
    <t>http://medellin.gestiontransparente.com/Rendicion/RegIngresoContract.aspx?p1=134-2026&amp;event=inicio</t>
  </si>
  <si>
    <t>65-46-101064512</t>
  </si>
  <si>
    <t>https://sapienciagov.sharepoint.com/:f:/s/PRUEBAGESTIONDOCUMENTAL/IgAoBjFeJcTOSaoOufO9xZAWAbCC9KSi3GxDqc1JcVbfVJc?e=jNoeLr</t>
  </si>
  <si>
    <t>CO1.PCCNTR.8792649</t>
  </si>
  <si>
    <t>135 DE 2026</t>
  </si>
  <si>
    <t>JORGE ALBERTO ACEVEDO SERNA</t>
  </si>
  <si>
    <t>PRESTACIÓN DE SERVICIOS DE FORMA TEMPORAL COMO TECNÓLOGO III EN LA SUBDIRECCIÓN PARA LA GESTIÓN DE LA EDUCACIÓN POSTSECUNDARIA –GEP– PARA APOYAR EL MONITOREO, SEGURIDAD, IMPLEMENTACIÓN Y MANTENIMIENTO, DE LA PLATAFORMA TECNOLÓGICA Y LA GESTIÓN DE SERVIDORES EN LA NUBE DE LA CIUDADELA DIGITAL UNIVERSITARIA @MEDELLÍN PARA LA AGENCIA DE EDUCACIÓN POSTSECUNDARIA DE MEDELLÍN - SAPIENCIA</t>
  </si>
  <si>
    <t>1. APOYAR LA EJECUCIÓN DE LAS TAREAS DE ACTUALIZACIÓN, MANTENIMIENTO PREVENTIVO Y CORRECTIVO DE LAS APLICACIONES, SERVIDORES Y SERVICIOS DEL PROYECTO IMPLEMENTACIÓN DEL ECOSISTEMA DE LA CIUDADELA DIGITAL UNIVERSITARIA @MEDELLÍN. 2. VELAR POR LA DISPONIBILIDAD DE LOS SERVICIOS DE INFRAESTRUCTURA COMO LAS BASES DE DATOS Y SERVIDORES DE APLICACIÓN, EN EL MOMENTO DE GENERAR LA CREACIÓN DE USUARIOS, MATRÍCULAS, CONVOCATORIAS Y DEMÁS PROCESOS CRÍTICOS DE LA OPERACIÓN DE LA CIUDADELA UNIVERSITARIA DIGITAL @MEDELLÍN. 3. APOYAR EN LA ADMINISTRACIÓN DE LAS BASES DE DATOS QUE CONSTITUYEN LA CIUDADELA UNIVERSITARIA DIGITAL @MEDELLÍN, EN LO RELACIONADO CON LOS PROCESOS PROPIOS DEL OBJETO DEL CONTRATO, PERMITIENDO UNA ÓPTIMA SISTEMATIZACIÓN DE LA INFORMACIÓN. 4. REALIZAR SEGUIMIENTO A LA FACTURACIÓN DE LOS DIFERENTES RECURSOS Y HERRAMIENTAS EN LA NUBE, APOYANDO LOS PROCESOS DE ADQUISICIÓN O RENOVACIÓN DE LOS SERVICIOS Y RECURSOS DE CÓMPUTO DE LA CIUDADELA UNIVERSITARIA DIGITAL @MEDELLÍN 5. BRINDAR SOPORTE TÉCNICO EN CUANTO A LA INFRAESTRUCTURA TECNOLÓGICA DE LA CIUDADELA DIGITAL @MEDELLÍN. 6. DILIGENCIAR LOS INDICADORES DE GESTIÓN DEL PROCESO DE LA SUBDIRECCIÓN PARA LA GESTIÓN DE LA EDUCACIÓN POSTSECUNDARIA DE MEDELLÍN QUE DEN CUENTA DEL SEGUIMIENTO DE LAS OBLIGACIONES ASIGNADAS. 7. REALIZAR ANÁLISIS Y SEGUIMIENTO DE VULNERABILIDADES EN LA INFRAESTRUCTURA TECNOLÓGICA, MITIGANDO POSIBLES AMENAZAS QUE COMPROMETAN LA SEGURIDAD DE LA PLATAFORMA DE LA CIUDADELA UNIVERSITARIA DIGITAL @MEDELLÍN. 8. REALIZAR LAS COPIAS DE RESPALDO DE LOS SERVIDORES QUE CONTIENEN LA INFORMACIÓN DE LA CIUDADELA UNIVERSITARIA DIGITAL @MEDELLÍN. 9.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</si>
  <si>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https://community.secop.gov.co/Public/Tendering/OpportunityDetail/Index?noticeUID=CO1.NTC.9418559&amp;isFromPublicArea=True&amp;isModal=False
</t>
  </si>
  <si>
    <t>http://medellin.gestiontransparente.com/Rendicion/RegIngresoContract.aspx?p1=135-2026&amp;event=inicio</t>
  </si>
  <si>
    <t>https://sapienciagov.sharepoint.com/:f:/s/PRUEBAGESTIONDOCUMENTAL/IgBYHsYyJefAS6XqTZGY_FayAQJ2ymn2qCSiSMc4BLyxFj8?e=S7YulO</t>
  </si>
  <si>
    <t>CO1.PCCNTR.8792690</t>
  </si>
  <si>
    <t>136 DE 2026</t>
  </si>
  <si>
    <t>YULIAN CRISTINA BOTERO BEDOYA</t>
  </si>
  <si>
    <t xml:space="preserve">PRESTACIÓN DE SERVICIOS DE FORMA TEMPORAL COMO PROFESIONAL III EN LA SUBDIRECCIÓN PARA LA GESTIÓN DE LA EDUCACIÓN POSTSECUNDARIA –GEP– PARA EL DESARROLLO DE ACTIVIDADES OPERATIVAS, ADMINISTRATIVAS, DE EJECUCIÓN CONTRACTUAL Y DE APOYO A LA SUPERVISIÓN RELACIONADAS CON LOS DIFERENTES PROYECTOS DE LA SUBDIRECCIÓN GEP . 
</t>
  </si>
  <si>
    <t>1.APOYAR LOS PROCESOS RELACIONADOS CON EN EL SEGUIMIENTO Y MONITOREO A LA ETAPA PRECONTRACTUAL, ELABORACIÓN DE ESTUDIOS PREVIOS Y SOLICITUD DE DOCUMENTACIÓN AL 
ASOCIADO QUE SUSTENTEN EL CUMPLIMIENTO DE LOS COMPROMISOS Y OBLIGACIONES ADQUIRIDAS POR LOS ASOCIADOS Y/O CONTRATISTAS Y REALIZAR LA FORMULACIÓN DE 
OBSERVACIONES EN CASO DE SER NECESARIO. 
2. APOYAR Y EFECTUAR LAS TAREAS DE APOYO ADMINISTRATIVAS, ENCAMINADAS A LA EJECUCIÓN DE LOS CONVENIOS EN LOS PROYECTOS DE LA SUBDIRECCIÓN PARA LA GESTIÓN DE LA 
EDUCACIÓN POSTSECUNDARIA –GEP. 
3. GESTIONAR LOS DOCUMENTOS RADICADOS Y REALIZAR SU RESPECTIVA EVACUACIÓN EN EL SISTEMA DE MERCURIO EN LOS TIEMPOS ESTABLECIDOS. 
4. APOYAR LA ETAPA DE EJECUCIÓN CONTRACTUAL DE LOS CONTRATOS Y/O CONVENIOS PROPIOS DE LOS PROYECTOS DE LA SUBDIRECCIÓN PARA LA GESTIÓN DE LA EDUCACIÓN POSTSECUNDARIA, 
MEDIANTE LA REALIZACIÓN DE LOS INFORMES DE SUPERVISIÓN (INFORMES DE PAGO, INFORMES DE SEGUIMIENTO, ENTRE OTROS)., QUE SUSTENTEN EL CUMPLIMIENTO DE LOS COMPROMISOS Y 
OBLIGACIONES ADQUIRIDAS POR LOS ASOCIADOS Y/O CONTRATISTAS Y REALIZAR LA FORMULACIÓN DE OBSERVACIONES EN CASO DE SER NECESARIO. 
5. APOYAR Y EFECTUAR LAS TAREAS ADMINISTRATIVAS, CUANDO SE LE ASIGNEN, PARA CONTROLAR Y GESTIONAR DOCUMENTOS TRANSFERIDOS, GESTIÓN DE PQRS, APOYO A CONTROL Y CUSTODIA 
DE BIENES, APOYO AL SISTEMA DE GESTIÓN DOCUMENTAL Y APOYO EN ACTUALIZACIÓN DEL SISTEMA INTEGRADO DE GESTIÓN. 
6. APOYAR LOS PROCESOS RELACIONADOS CON LA REALIZACIÓN Y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7. ARTICULARSE Y MANTENER UNA COMUNICACIÓN CONSTANTE CON LOS ENLACES DE CADA UNO DE LOS ASOCIADOS Y/O CONTRATISTAS PARA REVISAR LOS AVANCES DEL PROYECTO, BRINDAR 
ASESORÍA EN LA ELABORACIÓN DE INFORMES, REPORTAR LOS CASOS ESPECIALES Y EN CASO DE SER REQUERIDO, REALIZAR REUNIONES CON SU RESPECTIVA ACTA, VERIFICAR LA PUBLICACIÓN EN 
EL SISTEMA SECOP II DE LOS INFORMES DE SUPERVISIÓN. ESTOS INFORMES DEBERÁN CONTENER SUS RESPECTIVOS ANEXOS Y EVIDENCIAS 
8. APOYAR LA GESTIÓN DE LA INFORMACIÓN DE LOS EXPEDIENTES FÍSICOS Y DIGITALES CUYO CONTENIDO SON LOS CONTRATOS Y/O CONVENIOS DERIVADOS DE LOS PROYECTOS, Y TRANSFERIR 
OPORTUNAMENTE AL ÁREA CORRESPONDIENTE, MANTENIENDO ACTUALIZADA LA INFORMACIÓN EN ORDEN CRONOLÓGICO. 
9. APOYAR EN LA ENTREGA A PLANEACIÓN ESTRATÉGICA DE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CUANDO ASI SE REQUIERA. 
10.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</si>
  <si>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https://community.secop.gov.co/Public/Tendering/OpportunityDetail/Index?noticeUID=CO1.NTC.9419218&amp;isFromPublicArea=True&amp;isModal=False</t>
  </si>
  <si>
    <t>http://medellin.gestiontransparente.com/Rendicion/RegIngresoContract.aspx?p1=136-2026&amp;event=inicio</t>
  </si>
  <si>
    <t>65-46-101064515</t>
  </si>
  <si>
    <t>https://sapienciagov.sharepoint.com/:f:/s/PRUEBAGESTIONDOCUMENTAL/IgA8dvUWZ_hDT7GpGEguhbbxAYoQlm9BsbZRPcocoovuW20?e=dj8ORs</t>
  </si>
  <si>
    <t>CO1.PCCNTR.8795792</t>
  </si>
  <si>
    <t>137 DE 2026</t>
  </si>
  <si>
    <t>CAMILO FRANCO AGUDELO</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</si>
  <si>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</si>
  <si>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1. APOYAR JURÍDICAMENTE LA PREPARACIÓN DE LOS DOCUMENTOS Y REQUERIMIENTOS RELACIONADOS CON LA ETAPA PRECONTRACTUAL, TALES COMO ESTUDIOS Y DOCUMENTOS PREVIOS Y EN GENERAL ACTIVIDADES JURÍDICAS DE APOYO REQUERIDAS PARA EL DESARROLLO DE LOS PROYECTOS Y DE ACUERDO A LOS MANUALES Y POLÍTICAS ESTABLECIDOS, EN EL MARCO DE LOS PROYECTOS DE LA SUBDIRECCIÓN PARA LA GESTIÓN DE LA EDUCACIÓN POSTSECUNDARIA. 2. ACOMPAÑAR EN LA PROYECCIÓN DE LA APROBACIÓN DE PÓLIZAS DURANTE LA EJECUCIÓN, DE LOS CONTRATOS, CONVENIOS, OTROSÍES O MODIFICACIONES QUE SE PRESENTE EN RAZÓN DEL OBJETO CONTRACTUAL. 3. ATENDER LAS CONSULTAS INTERNAS Y EXTERNAS QUE SE REALICEN, ORIENTANDO JURÍDICAMENTE LAS DECISIONES QUE SE REQUIERAN TOMAR. 4. APOYAR JURÍDICAMENTE LA ETAPA POSCONTRACTUAL DE LOS CONTRATOS Y/O CONVENIOS PROPIOS DE LOS PROYECTOS Y LA CORRECTA EJECUCIÓN DE LAS OBLIGACIONES DE DICHOS CONTRATOS Y/O CONVENIOS. 5. DAR RESPUESTA A LAS CONSULTAS Y/O SOLICITUDES RELACIONADAS CON LA GESTIÓN DE LA SUBDIRECCIÓN PARA LA GESTIÓN DE LA EDUCACIÓN POSTSECUNDARIA QUE LE SEAN ASIGNADOS. 6. APOYAR LA PROYECCIÓN, FORMULACIÓN Y/O REVISIÓN DE LOS DIFERENTES OFICIOS, RESPUESTAS A DERECHOS DE PETICIÓN Y/O ACTOS ADMINISTRATIVOS, ADEMÁS DE LOS DOCUMENTOS RELACIONADOS CON LOS PROYECTOS DE LA SUBDIRECCIÓN PARA LA GESTIÓN DE LA EDUCACIÓN POSTSECUNDARIA. 7. APOYAR DESDE SU ROL JURÍDICO LAS REUNIONES QUE SEAN REQUERIDAS POR LOS LÍDERES DE LOS PROYECTOS DE LA SUBDIRECCIÓN PARA LA GESTIÓN DE LA EDUCACIÓN POSTSECUNDARIA. 8. APOYAR JURÍDICAMENTE LA ETAPA DE EJECUCIÓN Y LIQUIDACIÓN DE LOS CONTRATOS Y/O CONVENIOS PROPIOS DE LOS PROYECTOS DE LA SUBDIRECCIÓN PARA LA GESTIÓN DE LA EDUCACIÓN POSTSECUNDARIA, MEDIANTE LA REALIZACIÓN DE ORIENTACIONES JURÍDICAS, REVISIÓN DE DOCUMENTOS, ACTAS, E INFORMES DE SUPERVISIÓN, REQUERIMIENTOS O ELABORACIÓN DE DOCUMENTOS JURÍDICOS FRENTE AL SEGUIMIENTO Y CUMPLIMIENTO DE ACTIVIDADES, COMPROMISOS Y OBLIGACIONES DERIVADAS DE DICHOS CONTRATOS Y/O CONVENIOS, Y EN GENERAL TODAS LAS ACTIVIDADES JURÍDICAS DE APOYO A LA SUPERVISIÓN DE LA ETAPA CONTRACTUAL QUE SEAN REQUERIDAS PARA EL LOGRO DE LA CORRECTA EJECUCIÓN DE LOS PROYECTOS DE LA SUBDIRECCIÓN PARA LA GESTIÓN DE LA EDUCACIÓN POSTSECUNDARIA. 9.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</si>
  <si>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https://community.secop.gov.co/Public/Tendering/OpportunityDetail/Index?noticeUID=CO1.NTC.9423511&amp;isFromPublicArea=True&amp;isModal=False
</t>
  </si>
  <si>
    <t>http://medellin.gestiontransparente.com/Rendicion/RegIngresoContract.aspx?p1=137-2026&amp;event=inicio</t>
  </si>
  <si>
    <t>65-46-101064517</t>
  </si>
  <si>
    <t>https://sapienciagov.sharepoint.com/:f:/s/PRUEBAGESTIONDOCUMENTAL/IgAgG3rD8E12R5xgmq0rBrVOAWqPFTaoSRnAGvFZ2FdMISA?e=fzKr9k</t>
  </si>
  <si>
    <t>CO1.PCCNTR.8796284</t>
  </si>
  <si>
    <t>138 DE 2026</t>
  </si>
  <si>
    <t>JHONNY GUTIERREZ ISAZA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</si>
  <si>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</si>
  <si>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1.APOYAR LA REVISIÓN Y VERIFICACIÓN DE LOS RENDIMIENTOS FINANCIEROS GENERADOS EN LOS CONTRATOS SUJETOS A LA SUPERVISIÓN DE LA SUBDIRECCIÓN PARA LA GESTIÓN DE LA 
EDUCACIÓN POSTSECUNDARIA. 
2. APOYAR Y REALIZAR LA SOLICITUD DE EMISIÓN DE LOS CERTIFICADOS DE DISPONIBILIDAD PRESUPUESTAL Y REGISTROS PRESUPUESTALES QUE GARANTIZAN LA SUFICIENTE APROPIACIÓN 
PRESUPUESTAL PARA ATENDER LOS GASTOS DE LA SUBDIRECCIÓN PARA LA GESTIÓN DE LA EDUCACIÓN POSTSECUNDARIA. 
3.APOYAR Y GESTIONAR EL PAGO DE LAS FACTURAS O CUENTAS DE COBRO DE PROVEEDORES DE LOS CONTRATOS SUJETOS A LA SUPERVISIÓN DE LA SUBDIRECCIÓN PARA LA GESTIÓN DE LA 
EDUCACIÓN POSTSECUNDARIA. 
4. APOYAR LA ELABORACIÓN, SEGUIMIENTO, Y CONTROL DEL PLAN ANUAL DE CAJA (PAC) Y LA DISTRIBUCIÓN PRESUPUESTAL MENSUAL EN LO RELATIVO A LOS CONTRATOS Y/O CONVENIOS 
SUJETOS A LA SUPERVISIÓN DE LA SUBDIRECCIÓN PARA LA GESTIÓN DE LA EDUCACIÓN POSTSECUNDARIA. 
5. APOYAR, GESTIONAR, ANALIZAR, CONSOLIDAR Y ELABORAR INFORMES SOLICITADOS POR EL SUPERVISOR, LA OFICINA DE CONTROL INTERNO Y/O ENTES EXTERNOS A LA AGENCIA. 
6.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7. APOYAR LA PROYECCIÓN Y VERIFICACIÓN DE LOS RECURSOS NO EJECUTADOS DERIVADOS DE LOS CONVENIOS/CONTRATOS SUJETOS A LA SUPERVISIÓN DE LA SUBDIRECCIÓN PARA LA GESTIÓN DE 
LA EDUCACIÓN POSTSECUNDARIA. 
8. REVISAR Y/O ELABORAR LAS CONCILIACIONES CONTABLES DE LOS CONVENIOS, CONTRATOS Y CONTRATOS FIDUCIARIOS, SUJETOS A LA SUPERVISIÓN DE LA SUBDIRECCIÓN PARA LA GESTIÓN DE 
LA EDUCACIÓN POSTSECUNDARIA DE MEDELLÍN.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</si>
  <si>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https://community.secop.gov.co/Public/Tendering/OpportunityDetail/Index?noticeUID=CO1.NTC.9423608&amp;isFromPublicArea=True&amp;isModal=False</t>
  </si>
  <si>
    <t>http://medellin.gestiontransparente.com/Rendicion/RegIngresoContract.aspx?p1=138-2026&amp;event=inicio</t>
  </si>
  <si>
    <t>65-46-101064522</t>
  </si>
  <si>
    <t>https://sapienciagov.sharepoint.com/:f:/s/PRUEBAGESTIONDOCUMENTAL/IgDkbDe8323ARKG7Gss-aG-DAcNZbNoTanIKhN5rQ-NLro4?e=eorC0A</t>
  </si>
  <si>
    <t>CO1.PCCNTR.8796606</t>
  </si>
  <si>
    <t>139 DE 2026</t>
  </si>
  <si>
    <t>JESSICA PAOLA NARANJO RESTREPO</t>
  </si>
  <si>
    <t>PRESTACIÓN DE SERVICIOS DE FORMA TEMPORAL COMO PROFESIONAL II EN LA SUBDIRECCIÓN PARA LA GESTIÓN DE LA EDUCACIÓN POSTSECUNDARIA –GEP– PARA EL DESARROLLO DE ACTIVIDADES OPERATIVAS, ADMINISTRATIVAS, DE EJECUCIÓN CONTRACTUAL Y EL APOYO PARA EL DISEÑO E IMPLEMENTACIÓN DE ARTICULACIONES Y ESTRATEGIAS DE ACOMPAÑAMIENTO DIRIGIDAS A LOS BENEFICIARIOS DE LOS PROYECTOS DE LA SUBDIRECCIÓN EN LA AGENCIA DE EDUCACIÓN POSTSECUNDARIA DE MEDELLÍN– SAPIENCIA</t>
  </si>
  <si>
    <t>1EJECUTAR ACTIVIDADES CON LOS BENEFICIARIOS QUE PERMITAN ACERCARLOS Y MANTENERLOS EN LOS PROGRAMAS QUE TIENEN LOS PROYECTOS DE LA SUBDIRECCIÓN Y DEMÁS ARTICULACIONES CON OTRAS ENTIDADES. 2. REALIZAR EL ACOMPAÑAMIENTO Y ASESORÍA DE LAS DIFERENTES NECESIDADES DE TIPO ACADÉMICO, ADMINISTRATIVO Y DE ADAPTACIÓN QUE LOS BENEFICIARIOS PRESENTAN Y DIFICULTAN SU PERMANENCIA EN LOS DIFERENTES PROGRAMAS QUE TIENE LA SUBDIRECCIÓN. 3. ARTICULAR LA ATENCIÓN QUE SE BRINDA A LOS BENEFICIARIOS DESDE LA AGENCIA CON LA OFERTA DE OPORTUNIDADES DE LOS DIFERENTES PROYECTOS CON EL FIN DE UNIR ESFUERZOS PARA LA PERMANENCIA EN LOS DIFERENTES PROGRAMAS 4. APOYAR LA ETAPA DE EJECUCIÓN CONTRACTUAL DE LOS CONTRATOS Y/O CONVENIOS PROPIOS DE LOS PROYECTOS DE LA SUBDIRECCIÓN PARA LA GESTIÓN DE LA EDUCACIÓN POSTSECUNDARIA ENUNCIADOS EN EL ALCANCE DEL OBJETO, MEDIANTE LA REALIZACIÓN DE LOS INFORMES DE SUPERVISIÓN Y DEMÁS DOCUMENTOS EN LA EJECUCIÓN CUANDO SEA REQUERIDO. 5. APOYAR Y EFECTUAR TAREAS ADMINISTRATIVAS CUANDO SE LE ASIGNEN PARA CONTROLAR Y GESTIONAR DOCUMENTOS TRANSFERIDOS, GESTIÓN DE PQRS, APOYO AL SISTEMA DE GESTIÓN DOCUMENTAL Y APOYO EN ACTUALIZACIÓN DEL SISTEMA INTEGRADO DE GESTIÓN. 6. APOYAR LOS PROCESOS RELACIONADOS CON LA ELABORACIÓN Y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II. 7. ARTICULARSE Y MANTENER UNA COMUNICACIÓN CONSTANTE CON LOS ENLACES DE CADA UNA DE LAS IES ASOCIADAS Y/O CONTRATISTAS PARA REVISAR LOS AVANCES DEL PROYECTO, REPORTAR LOS CASOS ESPECIALES Y EN CASO DE SER REQUERIDO, REALIZAR REUNIONES CON SU RESPECTIVA ACTA, VERIFICAR LA PUBLICACIÓN EN EL SISTEMA SECOP II DE LOS INFORMES DE SUPERVISIÓN. ESTOS INFORMES DEBERÁN CONTENER SUS RESPECTIVOS ANEXOS Y EVIDENCIAS 8. APOYAR LA PLANEACIÓN ESTRATÉGICA DE ACCIONES DE PERMANENCIA Y EVIDENCIAR EL CUMPLIMIENTO A TRAVÉS DE HERRAMIENTAS OFIMÁTICAS, INFORMES, ESTADÍSTICAS, GRAFICAS QUE EVIDENCIAN EL CUMPLIMIENTO EN EL SEGUIMIENTO DE LOS BENEFICIARIOS DE LOS DIFERENTES PROGRAMAS DE LA SUBDIRECCIÓN.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</si>
  <si>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https://community.secop.gov.co/Public/Tendering/OpportunityDetail/Index?noticeUID=CO1.NTC.9423635&amp;isFromPublicArea=True&amp;isModal=False</t>
  </si>
  <si>
    <t>http://medellin.gestiontransparente.com/Rendicion/RegIngresoContract.aspx?p1=139-2026&amp;event=inicio</t>
  </si>
  <si>
    <t xml:space="preserve">65-46-101064546 </t>
  </si>
  <si>
    <t>https://sapienciagov.sharepoint.com/:f:/s/PRUEBAGESTIONDOCUMENTAL/IgAeLmaZ5SwASo54YxfjzuX-AcGGp0YPYPeTaoqeBJml3Qo?e=WNHNtb</t>
  </si>
  <si>
    <t>CO1.PCCNTR.8796467</t>
  </si>
  <si>
    <t>140 DE 2026</t>
  </si>
  <si>
    <t>LUIS DANIEL VALENCIA GARCES </t>
  </si>
  <si>
    <t xml:space="preserve">PRESTACIÓN DE SERVICIOS DE FORMA TEMPORAL COMO PROFESIONAL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 SAPIENCIA.
</t>
  </si>
  <si>
    <t xml:space="preserve">1.APOYAR LA REVISIÓN Y VERIFICACIÓN DE LOS RENDIMIENTOS FINANCIEROS GENERADOS EN LOS CONTRATOS SUJETOS A LA SUPERVISIÓN DE LA SUBDIRECCIÓN PARA LA GESTIÓN DE LA 
EDUCACIÓN POSTSECUNDARIA.  
2. APOYAR Y REALIZAR LA SOLICITUD DE EMISIÓN DE LOS CERTIFICADOS DE DISPONIBILIDAD PRESUPUESTAL Y REGISTROS PRESUPUESTALES QUE GARANTIZAN LA SUFICIENTE APROPIACIÓN 
PRESUPUESTAL PARA ATENDER LOS GASTOS DE LA SUBDIRECCIÓN PARA LA GESTIÓN DE LA EDUCACIÓN POSTSECUNDARIA.  
3. APOYAR Y GESTIONAR EL PAGO DE LAS FACTURAS O CUENTAS DE COBRO DE PROVEEDORES DE LOS CONTRATOS SUJETOS A LA SUPERVISIÓN DE LA SUBDIRECCIÓN PARA LA GESTIÓN DE LA 
EDUCACIÓN POSTSECUNDARIA.  
4. APOYAR, GESTIONAR, ANALIZAR, CONSOLIDAR Y ELABORAR INFORMES SOLICITADOS POR EL SUPERVISOR, LA OFICINA DE CONTROL INTERNO Y/O ENTES EXTERNOS A LA AGENCIA.  
5.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6. APOYAR LA PROYECCIÓN Y VERIFICACIÓN DE LOS RECURSOS NO EJECUTADOS DERIVADOS DE LOS CONVENIOS/CONTRATOS SUJETOS A LA SUPERVISIÓN DE LA SUBDIRECCIÓN PARA LA GESTIÓN DE 
LA EDUCACIÓN POSTSECUNDARIA.  
7.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</si>
  <si>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https://community.secop.gov.co/Public/Tendering/OpportunityDetail/Index?noticeUID=CO1.NTC.9423682&amp;isFromPublicArea=True&amp;isModal=False</t>
  </si>
  <si>
    <t>http://medellin.gestiontransparente.com/Rendicion/RegIngresoContract.aspx?p1=140-2026&amp;event=inicio</t>
  </si>
  <si>
    <t>https://sapienciagov.sharepoint.com/:f:/s/PRUEBAGESTIONDOCUMENTAL/IgC0ajK4fWnLTYcjpkgVQrFbAbBikmt2nkTkV4LdENysdW0?e=bDLRdq</t>
  </si>
  <si>
    <t>CO1.PCCNTR.8797278</t>
  </si>
  <si>
    <t>141 DE 2026</t>
  </si>
  <si>
    <t>RAUL DAVID ESPINOSA VÉLEZ</t>
  </si>
  <si>
    <t>PRESTACIÓN DE SERVICIOS PROFESIONALES DE FORMA TEMPORAL COMO ASESOR I EN LA SUBDIRECCIÓN ADMINISTRATIVA, FINANCIERA Y DE APOYO A LA GESTIÓN DE LA AGENCIA DE EDUCACIÓN POSTSECUNDARIA DE MEDELLÍN – SAPIENCIA, PARA BRINDAR ACOMPAÑAMIENTO JURÍDICO Y SOPORTE ESTRATÉGICO A LOS PROCESOS ADMINISTRATIVOS, FINANCIEROS, CONTRACTUALES Y DE APOYO INSTITUCIONAL ADELANTADOS POR DICHA SUBDIRECCIÓN</t>
  </si>
  <si>
    <t>1. APOYAR Y ACOMPAÑAR JURÍDICAMENTE LOS PROCESOS ADMINISTRATIVOS, FINANCIEROS, CONTRACTUALES Y DE APOYO INSTITUCIONAL DE LA SUBDIRECCIÓN, CONTRIBUYENDO A GARANTIZAR LA COHERENCIA NORMATIVA Y LA MITIGACIÓN DE LOS RIESGOS JURÍDICOS ASOCIADOS. 2. EMITIR CONCEPTOS Y RECOMENDACIONES JURÍDICAS QUE ORIENTEN LA TOMA DE DECISIONES DE LA SUBDIRECCIÓN, CONTRIBUYENDO A LA LEGALIDAD, TRANSPARENCIA Y EFICIENCIA DE LA GESTIÓN INSTITUCIONAL. 3. REVISAR Y ANALIZAR, DESDE EL PUNTO DE VISTA JURÍDICO Y NORMATIVO, LOS DOCUMENTOS Y ACTOS ADMINISTRATIVOS RELACIONADOS CON LA CONTRATACIÓN, PRESUPUESTO, CONTABILIDAD Y DEMÁS PROCESOS A CARGO DE LA SUBDIRECCIÓN. 4. PARTICIPAR EN REUNIONES O COMITÉS EN LOS QUE SE REQUIERA SOPORTE JURÍDICO O ANÁLISIS ESTRATÉGICO EN ASUNTOS ADMINISTRATIVOS, FINANCIEROS O CONTRACTUALES. 5. APOYAR LA ELABORACIÓN Y REVISIÓN JURÍDICA DE LOS ACTOS ADMINISTRATIVOS Y DOCUMENTOS NECESARIOS PARA EL DESARROLLO DE LOS PROCESOS DE LA SUBDIRECCIÓN. 6. REALIZAR ANÁLISIS Y ESTUDIOS JURÍDICOS SOBRE LOS TEMAS RELACIONADOS CON LOS PROCESOS DE LA SUBDIRECCIÓN. 7. CONTRIBUIR A LA PREVENCIÓN DEL DAÑO ANTIJURÍDICO Y AL SEGUIMIENTO DE LOS RIESGOS JURÍDICOS ASOCIADOS A LOS PROCESOS ADMINISTRATIVOS Y FINANCIEROS DE LA SUBDIRECCIÓN. 8. APOYAR LA ARTICULACIÓN JURÍDICA Y ADMINISTRATIVA ENTRE LOS PROCESOS DE TALENTO HUMANO, PRESUPUESTO, CONTABILIDAD, RECURSOS FÍSICOS, CARTERA Y ATENCIÓN AL CIUDADANO. 9. ELABORAR Y PROYECTAR DOCUMENTOS, CONCEPTOS Y RESPUESTAS SOLICITADAS POR LA SUBDIRECCIÓN O LA DIRECCIÓN GENERAL, ASEGURANDO OPORTUNIDAD Y PRECISIÓN EN LA REVISIÓN JURÍDICA. 10. ASISTIR A REUNIONES, ACTUALIZACIONES O EVENTOS INSTITUCIONALES INTERNOS Y/O INTERINSTITUCIONALES DONDE SE REQUIERA SU PARTICIPACIÓN COMO APOYO JURÍDICO O ESTRATÉGICO PARA ASUNTOS RELACIONADOS CON LA GESTIÓN DE LA AGENCIA O CON EL OBJETO DEL CONTRATO</t>
  </si>
  <si>
    <t xml:space="preserve">https://community.secop.gov.co/Public/Tendering/OpportunityDetail/Index?noticeUID=CO1.NTC.9424464&amp;isFromPublicArea=True&amp;isModal=False
</t>
  </si>
  <si>
    <t>http://medellin.gestiontransparente.com/Rendicion/RegIngresoContract.aspx?p1=141-2026&amp;event=inicio</t>
  </si>
  <si>
    <t>496 - 47 - 994000023387</t>
  </si>
  <si>
    <t>https://sapienciagov.sharepoint.com/:f:/s/PRUEBAGESTIONDOCUMENTAL/IgBFVymSX2VqRL19KmtPwHAtAVHSsZ1UDZrdt5j5s01gum4?e=3FFpra</t>
  </si>
  <si>
    <t>CO1.PCCNTR.8796840</t>
  </si>
  <si>
    <t>142 DE 2026</t>
  </si>
  <si>
    <t>SANTIAGO LOPEZ JIMENEZ</t>
  </si>
  <si>
    <t>PRESTACIÓN DE SERVICIOS PROFESIONALES DE FORMA TEMPORAL COMO PROFESIONAL III EN LA SUBDIRECCIÓN ADMINISTRATIVA, FINANCIERA Y DE APOYO A LA GESTIÓN, PARA APOYAR LAS ACTIVIDADES DE INTEGRACIÓN, EJECUCIÓN Y SEGUIMIENTO ADMINISTRATIVO Y DE PLANIFICACIÓN, ORIENTADAS AL FORTALECIMIENTO DE LOS PROCESOS DE LA DEPENDENCIA EN LA AGENCIA DE EDUCACIÓN POSTSECUNDARIA DE MEDELLÍN – SAPIENCIA.</t>
  </si>
  <si>
    <t>1.APOYAR A LA SUBDIRECCIÓN ADMINISTRATIVA DESDE EL COMPONENTE ADMINISTRATIVO/ TÉCNICO CON EL SEGUIMIENTO Y LIQUIDACIÓN DE LOS CONTRATOS DE PERSONA NATURAL Y JURÍDICA QUE SEAN COMPETENCIA DE LA SUBDIRECCIÓN ADMINISTRATIVA. 
2. ACOMPAÑAR LA ELABORACIÓN DE ESTUDIOS PREVIOS DE PROCESOS DE ADQUISICIÓN DE BIENES Y SERVICIOS QUE LE SEAN ASIGNADOS, PARTICIPANDO COMO MIEMBRO DEL COMITÉ ESTRUCTURADOR Y EVALUADOR. 
3. APOYAR A LA SUBDIRECCIÓN ADMINISTRATIVA CON LA REVISIÓN EN EL APLICATIVO MINOTAURO Y VISTO BUENO DE LOS CERTIFICADOS, PAZ Y SALVO, INICIO DE AMORTIZACIÓN, RETIROS DE CESANTÍAS Y DEMÁS REQUERIMIENTOS QUE SE SOLICITEN DESDE EL ÁREA DE CARTERA. 
4. REALIZAR LA CONSOLIDACIÓN Y REVISIÓN DE LA PLANEACIÓN ESTRATÉGICA DE REPORTES DE AVANCE Y SEGUIMIENTO DE LOS INDICADORES Y METAS ESTABLECIDAS EN CADA UNO DE LOS INSTRUMENTOS DE PLANEACIÓN DE LA AGENCIA, TALES COMO: PLAN DE ACCIÓN INSTITUCIONAL, PLAN INDICATIVO, PLAN DE ACCIÓN ALCALDÍA DE MEDELLÍN, PLAN ANTICORRUPCIÓN; QUE SE ENCUENTRAN BAJO LA RESPONSABILIDAD DE LA SUBDIRECCIÓN, CONSOLIDANDO CADA COMPONENTE ENUNCIADO. 
5. APOYAR LA PREPARACIÓN, CONSOLIDACIÓN Y REVISIÓN DE INFORMES, RESPUESTAS A PQRSDF Y OTROS DOCUMENTOS NECESARIOS PARA ATENDER ASUNTOS ADMINISTRATIVOS SEGÚN LA DESIGNACIÓN DEL LÍDER DE LA DEPENDENCIA.
6. APOYAR LA CONSTRUCCIÓN Y ACTUALIZACIÓN DE LA DOCUMENTACIÓN DE LOS PROCESOS ADSCRITOS BAJO LA COMPETENCIA DE LA SUBDIRECCIÓN ADMINISTRATIVA, FINANCIERA Y DE APOYO A LA GESTIÓN, CONFORME A LOS LINEAMIENTOS DEL SISTEMA DE GESTIÓN DE LA CALIDAD DE LA AGENCIA DE EDUCACIÓN POSTSECUNDARIA DE MEDELLÍN -SAPIENCIA- Y LOS LINEAMIENTOS DEL MIPG. 
7. ACOMPAÑAR LOS REQUERIMIENTOS DE AUDITORÍA INTERNA Y EXTERNA, MEDIANTE LA ARTICULACIÓN CON LOS LÍDERES DEL ÁREA, LA SUBDIRECTORA Y PERSONAL RESPONSABLE DE LA INFORMACIÓN, PARA PROYECTAR LA DEBIDA RESPUESTA Y CONSOLIDAR LA INFORMACIÓN REQUERIDA, ASÍ MISMO CONSOLIDAR Y ACOMPAÑAR EL SEGUIMIENTO A LOS PLANES DE MEJORA, SEGÚN LAS SOLICITUDES Y PERIODOS DE REPORTE ESTABLECIDOS POR LOS ÓRGANOS DE CONTROL. 
8. APOYAR LAS ESTRATEGIAS DE CAPACITACIÓN, ORIENTACIÓN TÉCNICA NECESARIAS PARA QUE EL PERSONAL RESPONSABLE PUEDA CONTAR CON LOS LINEAMIENTOS MÍNIMOS, QUE LE PERMITA DOCUMENTAR UN SISTEMA INTEGRADO Y RESPONDER A LAS POLÍTICAS Y DIMENSIONES DEFINIDAS DESDE EL MIPG. 
9. ASISTIR A REUNIONES, CAPACITACIONES O EVENTOS DE REPRESENTACIÓN INTERNAS Y/O INTERINSTITUCIONALES, QUE LE SEAN PROGRAMADAS Y DONDE SEA REQUERIDO PARA EL CONOCIMIENTO DE LA GESTIÓN DE LA AGENCIA O PARA ASUNTOS RELACIONADOS CON EL CONTRATO. 
10. LAS DEMÁS ACTIVIDADES QUE DE ACUERDO CON LAS NECESIDADES SEAN ASIGNADAS POR EL SUPERVISOR DEL 
CONTRATO Y QUE GUARDEN RELACIÓN CON EL OBJETO CONTRACTUAL</t>
  </si>
  <si>
    <t>https://community.secop.gov.co/Public/Tendering/OpportunityDetail/Index?noticeUID=CO1.NTC.9424158&amp;isFromPublicArea=True&amp;isModal=False</t>
  </si>
  <si>
    <t>http://medellin.gestiontransparente.com/Rendicion/RegIngresoContract.aspx?p1=142-2026&amp;event=inicio</t>
  </si>
  <si>
    <t>65-46-101064502</t>
  </si>
  <si>
    <t>https://sapienciagov.sharepoint.com/:f:/s/PRUEBAGESTIONDOCUMENTAL/IgAH-wTPYBtITb_4F4UUWn1vAaIGLYas0E0FSKf8R2rcLIY?e=m0knre</t>
  </si>
  <si>
    <t>CO1.PCCNTR.8793148</t>
  </si>
  <si>
    <t>143 DE 2026</t>
  </si>
  <si>
    <t>HERNÁN ALONSO GONZÁLEZ GIL</t>
  </si>
  <si>
    <t>PRESTAR SERVICIOS DE APOYO DE FORMA TEMPORAL COMO TECNÓLOGO III EN LA SUBDIRECCIÓN ADMINISTRATIVA, FINANCIERA Y DE APOYO A LA GESTIÓN, PARA APOYAR LAS ACTIVIDADES ADMINISTRATIVAS, FINANCIERAS Y DOCUMENTALES QUE GARANTICEN EL FUNCIONAMIENTO EFICIENTE DE LA AGENCIA DE EDUCACIÓN POSTSECUNDARIA DE MEDELLÍN – SAPIENCIA</t>
  </si>
  <si>
    <t>1. APOYAR LA GESTIÓN, CONTROL, RECEPCIÓN, CLASIFICACIÓN, DISTRIBUCIÓN Y CUSTODIA DE LA DOCUMENTACIÓN Y CORRESPONDENCIA DE LA SUBDIRECCIÓN, APLICANDO LOS LINEAMIENTOS DEL SISTEMA DE GESTIÓN DOCUMENTAL Y LAS NORMAS DE ARCHIVO VIGENTES, HASTA SU DEBIDO TRASLADO. 2. BRINDAR APOYO A LA SUPERVISIÓN Y AL EQUIPO DE LA SUBDIRECCIÓN EN LA ORGANIZACIÓN, REVISIÓN Y CARGUE DE DOCUMENTOS Y SOPORTES EN LA PLATAFORMA SECOP II, GARANTIZANDO QUE CUMPLAN CON LOS REQUISITOS Y FORMATOS ESTABLECIDOS. 3. APOYAR EN LA ELABORACIÓN Y DIGITACIÓN DE OFICIOS, DOCUMENTOS, LISTADOS E INFORMES, ASÍ COMO EN LA RECOLECCIÓN DE INFORMACIÓN REQUERIDA POR LA SUBDIRECCIÓN ADMINISTRATIVA, FINANCIERA Y DE APOYO A LA GESTIÓN. 4. APOYAR LA ATENCIÓN AL PÚBLICO Y LA GESTIÓN DE AGENDA, ORIENTANDO A LOS SERVIDORES Y CIUDADANOS SOBRE LOS PROCESOS, TRÁMITES Y SERVICIOS DE LA AGENCIA. 5. REVISAR Y CONSOLIDAR INFORMACIÓN BÁSICA O SOPORTE DOCUMENTAL SOLICITADA POR LA SUBDIRECCIÓN, POR OTRAS DEPENDENCIAS O POR LOS ENTES DE CONTROL, ASEGURANDO SU CORRECTA ORGANIZACIÓN Y ENTREGA OPORTUNA. 6. REALIZAR TAREAS ADMINISTRATIVAS DE APOYO OPERATIVO, COMO CONTROL DE CORREOS INSTITUCIONALES, SISTEMAS DE INFORMACIÓN TECNOLÓGICA, ARCHIVO FÍSICO Y DIGITAL, SEGUIMIENTO DE RADICADOS Y ORGANIZACIÓN DE DOCUMENTOS DE GESTIÓN. 7. APOYAR LA LOGÍSTICA DE REUNIONES, COMITÉS Y ACTIVIDADES INTERNAS, PREPARANDO DOCUMENTOS, ACTAS O MATERIAL DE APOYO CUANDO SEA REQUERIDO POR LA SUBDIRECCIÓN. 8. COLABORAR EN LA PLANEACIÓN Y EJECUCIÓN DE ACTIVIDADES ADMINISTRATIVAS, PRESUPUESTALES Y FINANCIERAS , DE ACUERDO CON LAS INSTRUCCIONES DEL SUPERVISOR DEL CONTRATO 9. ASISTIR A REUNIONES, CAPACITACIONES O ENCUENTROS INSTITUCIONALES QUE LE SEAN PROGRAMADOS Y DONDE SE REQUIERA SU APOYO. 10. EJECUTAR LAS DEMÁS TAREAS ASIGNADAS POR EL SUPERVISOR DEL CONTRATO, QUE ESTÉN RELACIONADAS CON EL OBJETO CONTRACTUAL Y EL FUNCIONAMIENTO DE LA SUBDIRECCIÓN.</t>
  </si>
  <si>
    <t xml:space="preserve">https://community.secop.gov.co/Public/Tendering/OpportunityDetail/Index?noticeUID=CO1.NTC.9419394&amp;isFromPublicArea=True&amp;isModal=False
</t>
  </si>
  <si>
    <t>http://medellin.gestiontransparente.com/Rendicion/RegIngresoContract.aspx?p1=143-2026&amp;event=inicio</t>
  </si>
  <si>
    <t>https://sapienciagov.sharepoint.com/:f:/s/PRUEBAGESTIONDOCUMENTAL/IgAK_PDP2R2IQrKZnO5Xqa6XAU6MoEyID5VSv0O0he_JsE4?e=8t5pwR</t>
  </si>
  <si>
    <t>CO1.PCCNTR.8793719</t>
  </si>
  <si>
    <t>144 DE 2026</t>
  </si>
  <si>
    <t>EDGAR DE JESUS JARAMILLO AGUIRRE</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</si>
  <si>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MEDELLÍN–SAPIENCIA.</t>
  </si>
  <si>
    <t xml:space="preserve">1.ORIENTAR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 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REALIZAR EL DEBIDO 
SEGUIMIENTO Y ENTREGAR LAS RESPUESTAS A DICHAS SOLICITUDES, LLEVANDO UN CONTROL DE FECHAS DE LLEGADA, ASIGNACIONES A LOS FUNCIONARIOS ENCARGADOS EN LOS CASOS QUE SE 
DEBA Y PLAZOS PARA ENTREGA. 
3. ENTREGAR REPORTE CONSOLIDADO MENSUAL O CADA QUE EL SUPERVISOR LO REQUIERA DEL ESTADO DE LAS GESTIONES REALIZADAS EN LOS CANALES DISPUESTOS PARA LA RADICACIÓN DE 
DOCUMENTOS Y LAS PQRSDF QUE INGRESAN A LAS PLATAFORMAS DE INFORMACIÓN.  
4. ATENDER, GESTIONAR Y TRANSFERIR LAS SOLICITUDES ENTRANTES DE MANERA PERSONAL, TELEFÓNICA Y/O ESCRITA MEDIANTE LOS CANALES DE ATENCIÓN (PRESENCIAL, VIRTUAL, CORREO Y TELEFÓNICO), BRINDANDO LAS RESPUESTAS REQUERIDAS POR LOS USUARIOS GENERANDO UN SERVICIO DE ATENCIÓN EFICIENTE.  
5. GARANTIZAR LA EFECTIVIDAD DE LA INFORMACIÓN BRINDADA A LOS CIUDADANOS ACORDE CON SUS INQUIETUDES Y SOLICITUDES, PERMITIENDO EJERCER SUS DERECHOS Y REALIZANDO EL 
DEBIDO ACOMPAÑAMIENTO.  
6. APOYO EN LA OPERACIÓN Y ATENCIÓN AL CIUDADANO POR LOS DIFERENTES CANALES Y SEDES EN LAS QUE HAGA PRESENCIA INSTITUCIONAL LA AGENCIA.  
7. SUMINISTRAR Y CONSOLIDAR INFORMACIÓN PARA LOS DIFERENTES INDICADORES QUE SEAN REQUERIDOS POR EL LÍDER DEL PROCESO EN LOS TIEMPOS ESTIPULADOS, PROPONIENDO PLANES 
DE ACCIÓN Y MEJORAS EN EL PROCESO DE ATENCIÓN A LA CIUDADANÍA.  
8. 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9. ASISTIR A REUNIONES, ORIENTACIONES TÉCNICAS O ENCUENTROS DE REPRESENTACIÓN INTERNAS Y/O INTERINSTITUCIONALES, QUE LE SEAN PROGRAMADAS Y DONDE SEA REQUERIDO PARA EL 
CONOCIMIENTO DE LA GESTIÓN DE LA AGENCIA O PARA ASUNTOS RELACIONADOS CON EL CONTRATO.  
10 ATENDER LOS REQUERIMIENTOS QUE ACORDES A EL OBJETO DEL PRESENTE CONTRATO REALICE LA SUBDIRECCIÓN ADMINISTRATIVA, FINANCIERA Y DE APOYO A LA GESTIÓN.  </t>
  </si>
  <si>
    <t>https://community.secop.gov.co/Public/Tendering/OpportunityDetail/Index?noticeUID=CO1.NTC.9419974&amp;isFromPublicArea=True&amp;isModal=False</t>
  </si>
  <si>
    <t>http://medellin.gestiontransparente.com/Rendicion/RegIngresoContract.aspx?p1=144-2026&amp;event=inicio</t>
  </si>
  <si>
    <t>CO1.PCCNTR.8879637</t>
  </si>
  <si>
    <t>145 DE 2026</t>
  </si>
  <si>
    <t>PAULINA AGUIRRE ESTRADA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</si>
  <si>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</si>
  <si>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</si>
  <si>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https://community.secop.gov.co/Public/Tendering/OpportunityDetail/Index?noticeUID=CO1.NTC.9511539&amp;isFromPublicArea=True&amp;isModal=False
</t>
  </si>
  <si>
    <t>http://medellin.gestiontransparente.com/Rendicion/RegIngresoContract.aspx?p1=145-2026&amp;event=inicio</t>
  </si>
  <si>
    <t>https://sapienciagov.sharepoint.com/:f:/s/PRUEBAGESTIONDOCUMENTAL/IgDQy6A7JUixTLtk3eGsovtaAXlc6BXNbfs0Rc23tX5uvQ4?e=U4xbOR</t>
  </si>
  <si>
    <t>PENDIENTE LISTA DE CHEQUEO</t>
  </si>
  <si>
    <t>CO1.PCCNTR.8879677</t>
  </si>
  <si>
    <t>146 DE 2026</t>
  </si>
  <si>
    <t>MARIA JOSE ZAPATA DURANGO</t>
  </si>
  <si>
    <t xml:space="preserve">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 
</t>
  </si>
  <si>
    <t xml:space="preserve">1.APOYAR LOS PROCESOS DE DIVULGACIÓN, INSCRIPCIÓN, VERIFICACIÓN, PRESELECCIÓN, SELECCIÓN, LEGALIZACIÓN Y RENOVACIÓN DE BENEFICIARIOS DE LOS PROGRAMAS DEL PUAP: 
MATRÍCULA CERO, BECAS FUTURO Y CRÉDITOS CONDONABLES. 
2.VERIFICAR LOS FORMULARIOS Y DOCUMENTACIÓN DE LOS ASPIRANTES Y BENEFICIARIOS, ASEGURANDO SU COMPLETITUD Y CUMPLIMIENTO DE LOS CRITERIOS HABILITANTES DEFINIDOS EN 
CADA CONVOCATORIA. 
3.ATENDER Y ORIENTAR A LA CIUDADANÍA Y BENEFICIARIOS, BRINDANDO INFORMACIÓN CLARA Y OPORTUNA SOBRE LOS PROGRAMAS Y SERVICIOS DE SAPIENCIA, CONFORME A LOS 
LINEAMIENTOS INSTITUCIONALES. 
4.SOLICITAR LA ACTUALIZACIÓN Y CONSISTENCIA DE LAS BASES DE DATOS DE BENEFICIARIOS Y FONDOS, GARANTIZANDO SU TRAZABILIDAD Y CONFIABILIDAD. 
5.APOYAR LA PROYECCIÓN Y SEGUIMIENTO DE RESPUESTAS A PQRSDF Y DEMÁS SOLICITUDES QUE INGRESEN POR LOS CANALES OFICIALES (MERCURIO, CORREO ELECTRÓNICO, ENTRE OTROS), 
EN ARTICULACIÓN CON LA OFICINA ASESORA JURÍDICA. 
6.APOYAR LA GESTIÓN DOCUMENTAL DE LOS EXPEDIENTES FÍSICOS Y DIGITALES, ASEGURANDO EL CUMPLIMIENTO DE LOS LINEAMIENTOS DE LA OFICINA DE GESTIÓN DOCUMENTAL Y LA 
TRAZABILIDAD DE LOS PROCESOS. 
7.ESTABLECER COMUNICACIÓN CON LOS BENEFICIARIOS A TRAVÉS DE LOS CANALES AUTORIZADOS (CORREO ELECTRÓNICO, LLAMADAS TELEFÓNICAS, MAILCHIMP, ENTRE OTROS) Y ELABORAR 
REPORTES SOBRE EL DESARROLLO DE LAS CONVOCATORIAS. 
8.PARTICIPAR EN LAS ACTIVIDADES TERRITORIALES Y EVENTOS INSTITUCIONALES DE PROMOCIÓN Y DIVULGACIÓN DE LA OFERTA DE SAPIENCIA, ORIENTANDO A LA CIUDADANÍA SOBRE LOS 
PROGRAMAS Y SU CORRECTA POSTULACIÓN. 
9.APOYAR LA REVISIÓN Y SEGUIMIENTO DE DOCUMENTOS ASOCIADOS A RESOLUCIONES, LISTADOS DE ASIGNACIÓN, LEGALIZACIONES, RENOVACIONES Y DEMÁS PROCESOS DERIVADOS DE LA 
GESTIÓN DE FONDOS. 
10.ELABORAR Y PRESENTAR INFORMES DE LAS ACTIVIDADES DESARROLLADAS, SEGÚN LOS REQUERIMIENTOS DE LA SUPERVISIÓN DEL CONTRATO, LA DIRECCIÓN TÉCNICA DE FONDOS O LA 
DIRECCIÓN GENERAL DE LA AGENCIA. 
11.ASISTIR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</si>
  <si>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https://community.secop.gov.co/Public/Tendering/OpportunityDetail/Index?noticeUID=CO1.NTC.9511809&amp;isFromPublicArea=True&amp;isModal=False</t>
  </si>
  <si>
    <t>http://medellin.gestiontransparente.com/Rendicion/RegIngresoContract.aspx?p1=146-2026&amp;event=inicio</t>
  </si>
  <si>
    <t>https://sapienciagov.sharepoint.com/:f:/s/PRUEBAGESTIONDOCUMENTAL/IgD1Fs40bkLCRLksb2p5lC-bAdBkETvaT-SsdP0C55mtGCc?e=xeTinP</t>
  </si>
  <si>
    <t>CO1.PCCNTR.8879789</t>
  </si>
  <si>
    <t>147 DE 2026</t>
  </si>
  <si>
    <t>GLORIA ASENETH PUERTA SUAZA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</si>
  <si>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</si>
  <si>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https://community.secop.gov.co/Public/Tendering/OpportunityDetail/Index?noticeUID=CO1.NTC.9511857&amp;isFromPublicArea=True&amp;isModal=False
</t>
  </si>
  <si>
    <t>http://medellin.gestiontransparente.com/Rendicion/RegIngresoContract.aspx?p1=147-2026&amp;event=inicio</t>
  </si>
  <si>
    <t>https://sapienciagov.sharepoint.com/:f:/s/PRUEBAGESTIONDOCUMENTAL/IgBNpEY8XqsjTYa3G9pFzsxfAWVrMTQV2Ve6ZsRhZDW5TOg?e=dYJFl4</t>
  </si>
  <si>
    <t>CO1.PCCNTR.8880051</t>
  </si>
  <si>
    <t>148 DE 2026</t>
  </si>
  <si>
    <t>DIANA CAROLINA ZABALA CASTAÑO</t>
  </si>
  <si>
    <t xml:space="preserve">PRESTACIÓN DE SERVICIOS DE FORMA TEMPORAL COMO PROFESIONAL 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</si>
  <si>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1.BRINDAR ACOMPAÑAMIENTO PRESENCIAL Y ORIENTACIÓN A LOS BENEFICIARIOS Y CIUDADANÍA SOBRE LA OFERTA INSTITUCIONAL DEL PROGRAMA ÚNICO DE ACCESO Y PERMANENCIA.  
2.APOYAR LAS JORNADAS TERRITORIALES, FERIAS Y EVENTOS DE DIVULGACIÓN O ATENCIÓN A LA COMUNIDAD.  
3.APOYAR LA PROMOCIÓN Y DIVULGACIÓN DE LOS PROGRAMAS Y CONVOCATORIAS DEL PROGRAMA ÚNICO DE ACCESO Y PERMANENCIA EN INSTITUCIONES, TERRITORIOS Y ESPACIOS COMUNITARIOS.   
4.RECOLECTAR Y REGISTRAR INFORMACIÓN EN CAMPO SOBRE BENEFICIARIOS, INSTITUCIONES Y COMUNIDADES, GARANTIZANDO SU VERACIDAD Y OPORTUNIDAD.  
5.REALIZAR VISITAS DE VALIDACIÓN A LOS ESCENARIOS DONDE SE PRESTA EL SERVICIO SOCIAL,VERIFICANDO LOS CRITERIOS DE CUMPLIMIENTO Y REALIZAR LAS ACCIONES NECESARIAS PARA LA 
ACTUALIZACIÓN Y MANTENIMIENTO DEL BANCO DE DATOS DE ESCENARIOS PARA LA PRESTACIÓN DE SERVICIO SOCIAL   
6. APOYAR LA GESTIÓN, REGISTRO, SEGUIMIENTO Y CIERRE DE LAS PQRSDF Y DEMÁS SOLICITUDES CIUDADANAS ASIGNADAS A LA DIRECCIÓN TÉCNICA DE FONDOS, GARANTIZANDO 
LA TRAZABILIDAD, OPORTUNIDAD Y CALIDAD DE LA INFORMACIÓN REPORTADA EN LOS SISTEMAS INSTITUCIONALES.  
7.APOYAR LA ORGANIZACIÓN, ARCHIVO Y CONTROL DE LA DOCUMENTACIÓN RELACIONADA CON LA GESTIÓN TERRITORIAL, GARANTIZANDO LA TRAZABILIDAD Y DISPONIBILIDAD DE LA INFORMACIÓN.  
8.APOYAR LA ACTUALIZACIÓN DE BASES DE DATOS Y LA CONSOLIDACIÓN DE INFORMACIÓN DE SEGUIMIENTO DE LAS ACCIONES TERRITORIALES.  
9.PARTICIPAR EN REUNIONES, COMITÉS Y ESPACIOS DE ARTICULACIÓN INSTITUCIONAL E INTERINSTITUCIONAL, PARA LA PLANEACIÓN DE ACTIVIDADES, PRESENTACIÓN DE AVANCES O 
RESULTADOS DE LAS ACCIONES ASIGNADAS.  
10.ASISTIR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</si>
  <si>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https://community.secop.gov.co/Public/Tendering/OpportunityDetail/Index?noticeUID=CO1.NTC.9512150&amp;isFromPublicArea=True&amp;isModal=False</t>
  </si>
  <si>
    <t>http://medellin.gestiontransparente.com/Rendicion/RegIngresoContract.aspx?p1=148-2026&amp;event=inicio</t>
  </si>
  <si>
    <t>https://sapienciagov.sharepoint.com/:f:/s/PRUEBAGESTIONDOCUMENTAL/IgCeTBtiiz1GS56CujBJfaJYAaPBkT_ELV01WskR-FDXVhA?e=FDSrgr</t>
  </si>
  <si>
    <t>CO1.PCCNTR.8880180</t>
  </si>
  <si>
    <t>149 DE 2026</t>
  </si>
  <si>
    <t>JOSE FERNANDO ARANGO PALACIO</t>
  </si>
  <si>
    <t xml:space="preserve">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   
</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</si>
  <si>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</si>
  <si>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https://community.secop.gov.co/Public/Tendering/OpportunityDetail/Index?noticeUID=CO1.NTC.9512501&amp;isFromPublicArea=True&amp;isModal=False</t>
  </si>
  <si>
    <t>http://medellin.gestiontransparente.com/Rendicion/RegIngresoContract.aspx?p1=149-2026&amp;event=inicio</t>
  </si>
  <si>
    <t>65-46-101065094</t>
  </si>
  <si>
    <t>https://sapienciagov.sharepoint.com/:f:/s/PRUEBAGESTIONDOCUMENTAL/IgBDlaGcLW0KRbSateCSmHGeAXgT4MF130gnKlNw2ztNrGk?e=JmJu8H</t>
  </si>
  <si>
    <t>CO1.PCCNTR.8880630</t>
  </si>
  <si>
    <t>150 DE 2026</t>
  </si>
  <si>
    <t>SERGIO ANDRES ASPRILLA VELASQUEZ</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</si>
  <si>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</si>
  <si>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https://community.secop.gov.co/Public/Tendering/OpportunityDetail/Index?noticeUID=CO1.NTC.9512381&amp;isFromPublicArea=True&amp;isModal=False</t>
  </si>
  <si>
    <t>http://medellin.gestiontransparente.com/Rendicion/RegIngresoContract.aspx?p1=150-2026&amp;event=inicio</t>
  </si>
  <si>
    <t xml:space="preserve"> 65-46-101065096</t>
  </si>
  <si>
    <t>https://sapienciagov.sharepoint.com/:f:/s/PRUEBAGESTIONDOCUMENTAL/IgD592DCjnG_S6m_R0Vzx5bzAfqGEjeQ2SFDscZ2hCZX-xk?e=PGSsj5</t>
  </si>
  <si>
    <t>CO1.PCCNTR.8880598</t>
  </si>
  <si>
    <t>151 DE 2026</t>
  </si>
  <si>
    <t>CINDY ALEXANDRA MUÑOZ ECHEVERRY</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</si>
  <si>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</si>
  <si>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https://community.secop.gov.co/Public/Tendering/OpportunityDetail/Index?noticeUID=CO1.NTC.9512830&amp;isFromPublicArea=True&amp;isModal=False</t>
  </si>
  <si>
    <t>http://medellin.gestiontransparente.com/Rendicion/RegIngresoContract.aspx?p1=151-2026&amp;event=inicio</t>
  </si>
  <si>
    <t>65-46-101065109</t>
  </si>
  <si>
    <t>https://sapienciagov.sharepoint.com/:f:/s/PRUEBAGESTIONDOCUMENTAL/IgCx2Qxeq02kSaJ3Va64K-75Aa0qD7Je2_Dfl7iRPgf1418?e=ETRuCA</t>
  </si>
  <si>
    <t>CO1.PCCNTR.8880885</t>
  </si>
  <si>
    <t>152 DE 2026</t>
  </si>
  <si>
    <t>ESTEBAN ALONSO RÚA GIRALDO</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</si>
  <si>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</si>
  <si>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https://community.secop.gov.co/Public/Tendering/OpportunityDetail/Index?noticeUID=CO1.NTC.9513076&amp;isFromPublicArea=True&amp;isModal=False</t>
  </si>
  <si>
    <t>http://medellin.gestiontransparente.com/Rendicion/RegIngresoContract.aspx?p1=152-2026&amp;event=inicio</t>
  </si>
  <si>
    <t>65-46-101065104</t>
  </si>
  <si>
    <t>https://sapienciagov.sharepoint.com/:f:/s/PRUEBAGESTIONDOCUMENTAL/IgDG998BkKhhRoke75RcDR5CAREwMKIsM6YKebe3u4QNAro?e=1Mn2pN</t>
  </si>
  <si>
    <t>CO1.PCCNTR.8881545</t>
  </si>
  <si>
    <t>153 DE 2026</t>
  </si>
  <si>
    <t>EVER ANDRES VELASQUEZ GOMEZ</t>
  </si>
  <si>
    <t>https://community.secop.gov.co/Public/Tendering/OpportunityDetail/Index?noticeUID=CO1.NTC.9513483&amp;isFromPublicArea=True&amp;isModal=False</t>
  </si>
  <si>
    <t>http://medellin.gestiontransparente.com/Rendicion/RegIngresoContract.aspx?p1=153-2026&amp;event=inicio</t>
  </si>
  <si>
    <t xml:space="preserve"> 65-46-101065108</t>
  </si>
  <si>
    <t>https://sapienciagov.sharepoint.com/:f:/s/PRUEBAGESTIONDOCUMENTAL/IgAGdMiOlCkcS4LoIS9aqqtBAZKLVDX1NQf2d-EPkrC2j8Q?e=C7Xx2C</t>
  </si>
  <si>
    <t>CO1.PCCNTR.8881592</t>
  </si>
  <si>
    <t>154 DE 2026</t>
  </si>
  <si>
    <t>SANTIAGO DE JESUS COSSIO DIAZ</t>
  </si>
  <si>
    <t>https://community.secop.gov.co/Public/Tendering/OpportunityDetail/Index?noticeUID=CO1.NTC.9513933&amp;isFromPublicArea=True&amp;isModal=False</t>
  </si>
  <si>
    <t>http://medellin.gestiontransparente.com/Rendicion/RegIngresoContract.aspx?p1=154-2026&amp;event=inicio</t>
  </si>
  <si>
    <t xml:space="preserve"> 65-46-101065111</t>
  </si>
  <si>
    <t>https://sapienciagov.sharepoint.com/:f:/s/PRUEBAGESTIONDOCUMENTAL/IgDcmhQoBvaKTreHeOhDPicpAYnzCwal827XnJHFrtnVAHM?e=rc6bkE</t>
  </si>
  <si>
    <t>CO1.PCCNTR.8882213</t>
  </si>
  <si>
    <t>155 DE 2026</t>
  </si>
  <si>
    <t>DIEGO LEON OSPINA SALDARRIAGA</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</si>
  <si>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t>
  </si>
  <si>
    <t>https://community.secop.gov.co/Public/Tendering/OpportunityDetail/Index?noticeUID=CO1.NTC.9514233&amp;isFromPublicArea=True&amp;isModal=False</t>
  </si>
  <si>
    <t>http://medellin.gestiontransparente.com/Rendicion/RegIngresoContract.aspx?p1=155-2026&amp;event=inicio</t>
  </si>
  <si>
    <t xml:space="preserve"> 65-46-101065114</t>
  </si>
  <si>
    <t>https://sapienciagov.sharepoint.com/:f:/s/PRUEBAGESTIONDOCUMENTAL/IgAbeHsH90l6RqHVQ4xWT5NbARxugR9HnJ27tye94FQ5OBo?e=PjO7D3</t>
  </si>
  <si>
    <t>CO1.PCCNTR.8882155</t>
  </si>
  <si>
    <t>156 DE 2026</t>
  </si>
  <si>
    <t>MAURICIO ANDRES BARZOLA ESCOBAR</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</si>
  <si>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</si>
  <si>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https://community.secop.gov.co/Public/Tendering/OpportunityDetail/Index?noticeUID=CO1.NTC.9514534&amp;isFromPublicArea=True&amp;isModal=False</t>
  </si>
  <si>
    <t>http://medellin.gestiontransparente.com/Rendicion/RegIngresoContract.aspx?p1=156-2026&amp;event=inicio</t>
  </si>
  <si>
    <t>https://sapienciagov.sharepoint.com/:f:/s/PRUEBAGESTIONDOCUMENTAL/IgClWHzGdHhcQ6t1OlIsOql5AXMyDBF61nucNEjl7kclgkM?e=YyLiqC</t>
  </si>
  <si>
    <t>CO1.PCCNTR.8881658</t>
  </si>
  <si>
    <t>157 DE 2026</t>
  </si>
  <si>
    <t>CONRADO DE JESUS PEREZ ESCOBAR</t>
  </si>
  <si>
    <t xml:space="preserve">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   </t>
  </si>
  <si>
    <t>EST1</t>
  </si>
  <si>
    <t>https://community.secop.gov.co/Public/Tendering/OpportunityDetail/Index?noticeUID=CO1.NTC.9514060&amp;isFromPublicArea=True&amp;isModal=False</t>
  </si>
  <si>
    <t>http://medellin.gestiontransparente.com/Rendicion/RegIngresoContract.aspx?p1=157-2026&amp;event=inicio</t>
  </si>
  <si>
    <t>https://sapienciagov.sharepoint.com/:f:/s/PRUEBAGESTIONDOCUMENTAL/IgBTZ_mCerrJQp6kXKeVIKofAbZ7MAxhEUqLjk9yqvbQW6E?e=Rdi182</t>
  </si>
  <si>
    <t>CO1.PCCNTR.8880529</t>
  </si>
  <si>
    <t>158 DE 2026</t>
  </si>
  <si>
    <t>ALEJANDRO QUINTERO GIL</t>
  </si>
  <si>
    <t xml:space="preserve">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</si>
  <si>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1. APOYAR LA EJECUCIÓN DE JORNADAS DE DIVULGACIÓN, ORIENTACIÓN Y ATENCIÓN A LA CIUDADANÍA EN LOS DIFERENTES TERRITORIOS DEL DISTRITO DE MEDELLÍN.      
2. PARTICIPAR EN LA PLANEACIÓN Y EJECUCIÓN DE LAS ACTIVIDADES TÉCNICAS, ADMINISTRATIVAS Y FINANCIERAS DEL PROGRAMA ÚNICO DE ACCESO Y PERMANENCIA (PUAP) Y DEMÁS FONDOS, 
CONFORME A LOS LINEAMIENTOS INSTITUCIONALES.    
3. CONSOLIDAR, DEPURAR Y ANALIZAR INFORMACIÓN TÉCNICA, ACADÉMICA Y FINANCIERA PROVENIENTE DE LAS IES, LOS BENEFICIARIOS Y LOS PROCESOS CONTRACTUALES, GARANTIZANDO SU 
INTEGRIDAD, TRAZABILIDAD Y PERTINENCIA.   
4. APOYAR LA ELABORACIÓN DE REPORTES E INFORMES TÉCNICOS Y FINANCIEROS DE 
SEGUIMIENTO, SUMINISTRANDO INSUMOS ANALÍTICOS Y EVIDENCIAS QUE FACILITEN LA TOMA DE DECISIONES DE LA DIRECCIÓN TÉCNICA DE FONDOS.    
5. VALIDAR LA DOCUMENTACIÓN DE PROCESOS DE INSCRIPCIÓN, LEGALIZACIÓN, RENOVACIÓN, CONDONACIÓN, LIQUIDACIÓN Y COBRO DE OBLIGACIONES, ASEGURANDO EL CUMPLIMIENTO DE 
REQUISITOS NORMATIVOS Y CONTRACTUALES.    
6. APOYAR LA GESTIÓN, VERIFICACIÓN Y CERTIFICACIÓN DE LOS VALORES ASOCIADOS A LOS PROCESOS DE LIQUIDACIÓN DE CRÉDITOS, CONDONACIÓN Y PASO AL COBRO, GARANTIZANDO LA 
EXACTITUD DE LA INFORMACIÓN FINANCIERA, LA APLICACIÓN DE LOS LINEAMIENTOS INSTITUCIONALES Y LA OPORTUNIDAD EN LA EMISIÓN DE LOS RESPECTIVOS INFORMES.    
7. APOYAR LA ARTICULACIÓN Y COMUNICACIÓN CON LOS AGENTES INTERNOS Y EXTERNOS VINCULADOS A LA GESTIÓN DEL ÁREA, CON EL FIN DE OBTENER Y CONTRASTAR INFORMACIÓN RELEVANTE 
PARA LA GESTIÓN DEL PUAP.    
8. APOYAR EN LA REVISIÓN Y ACTUALIZACIÓN DE MANUALES, PROCEDIMIENTOS, INSTRUCTIVOS Y FORMATOS RELACIONADOS CON LA OPERACIÓN Y EL SEGUIMIENTO CONTRACTUAL, PROPONIENDO MEJORAS 
ORIENTADAS A LA EFICIENCIA DEL PROCESO.    
9. APOYAR LA ATENCIÓN TÉCNICA DE REQUERIMIENTOS CIUDADANOS (PQRSDF), GARANTIZANDO RESPUESTAS COHERENTES Y DENTRO DE LOS PLAZOS ESTABLECIDOS, DE ACUERDO CON LA INFORMACIÓN 
VALIDADA EN LOS SISTEMAS INSTITUCIONALES.    
10.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11. VERIFICAR Y REALIZAR SEGUIMIENTO TÉCNICO, ADMINISTRATIVO Y FINANCIERO A LA EJECUCIÓN DE LOS CONTRATOS ASOCIADOS A LA DIRECCIÓN TÉCNICA DE FONDOS, MEDIANTE LA REVISIÓN DE 
INFORMES, PRODUCTOS, ENTREGABLES Y DEMÁS EVIDENCIAS DE CUMPLIMIENTO, ASEGURANDO QUE LOS PAGOS CORRESPONDAN A LAS ACTIVIDADES EFECTIVAMENTE DESARROLLADAS Y APROBADAS POR LA 
SUPERVISIÓN.     
12. APOYAR LA REVISIÓN Y VALIDACIÓN DE CUENTAS DE COBRO, ÓRDENES DE PAGO Y SOPORTES FINANCIEROS, GARANTIZANDO LA CORRECTA DESTINACIÓN Y EJECUCIÓN DE LOS RECURSOS EN LOS 
CONTRATOS ASOCIADOS A LA DIRECCIÓN TÉCNICA DE FONDOS.     
13. APOYAR LA ELABORACIÓN DE INFORMES DE SEGUIMIENTO DE SUPERVISIÓN, CONSOLIDANDO INFORMACIÓN TÉCNICA, ADMINISTRATIVA Y FINANCIERA QUE REFLEJE EL AVANCE, CUMPLIMIENTO, 
OBSERVACIONES Y RESULTADOS DE LOS CONTRATOS ASIGNADOS.     
14. ELABORAR REPORTES DE ANÁLISIS TÉCNICO-FINANCIERO Y PROYECCIONES PRESUPUESTALES QUE SIRVAN DE INSUMO PARA LA TOMA DE DECISIONES EN MATERIA DE SUPERVISIÓN, EJECUCIÓN O AJUSTE 
DE CONTRATOS.    </t>
  </si>
  <si>
    <t>https://community.secop.gov.co/Public/Tendering/OpportunityDetail/Index?noticeUID=CO1.NTC.9512353&amp;isFromPublicArea=True&amp;isModal=False</t>
  </si>
  <si>
    <t>http://medellin.gestiontransparente.com/Rendicion/RegIngresoContract.aspx?p1=158-2026&amp;event=inicio</t>
  </si>
  <si>
    <t>https://sapienciagov.sharepoint.com/:f:/s/PRUEBAGESTIONDOCUMENTAL/IgAojYeMa3VaR7XhKQVeK3wjAf-vEsPT8ha7eQlSI69N_oU?e=Z49o36</t>
  </si>
  <si>
    <t>CO1.PCCNTR.8881029</t>
  </si>
  <si>
    <t>159 DE 2026</t>
  </si>
  <si>
    <t>MARIBEL ARRIETA PEREZ</t>
  </si>
  <si>
    <t xml:space="preserve">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</si>
  <si>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https://community.secop.gov.co/Public/Tendering/OpportunityDetail/Index?noticeUID=CO1.NTC.9512937&amp;isFromPublicArea=True&amp;isModal=False</t>
  </si>
  <si>
    <t>http://medellin.gestiontransparente.com/Rendicion/RegIngresoContract.aspx?p1=159-2026&amp;event=inicio</t>
  </si>
  <si>
    <t>https://sapienciagov.sharepoint.com/:f:/s/PRUEBAGESTIONDOCUMENTAL/IgDOdck0zhvmSZLrLOcbJUEwAWUd3I1JZZtwah5sU3XGKf0?e=UT5wRO</t>
  </si>
  <si>
    <t>EXT 27</t>
  </si>
  <si>
    <t>CO1.PCCNTR.8852087</t>
  </si>
  <si>
    <t>160 DE 2026</t>
  </si>
  <si>
    <t>EDWAR ALEXIS SANCHEZ SUAREZ</t>
  </si>
  <si>
    <t xml:space="preserve">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
</t>
  </si>
  <si>
    <t xml:space="preserve">1. EL CONTRATISTA CONTRIBUIRÁ CON EL SISTEMA DE EDUCACIÓN POSTSECUNDARIA DE MEDELLÍN QUE LIDERA LA AGENCIA, GARANTIZANDO EL CUMPLIMIENTO DE LAS SIGUIENTES ACTIVIDADES, 
CON SUS RESPECTIVOS PRODUCTOS: APOYAR EL SEGUIMIENTO TÉCNICO, ADMINISTRATIVO Y FINANCIERO DEL PROGRAMA ÚNICO DE ACCESO Y PERMANENCIA (PUAP), VERIFICANDO EL CUMPLIMIENTO DE LOS LINEAMIENTOS INSTITUCIONALES, NORMATIVOS Y PRESUPUESTALES APLICABLES. 
2. ANALIZAR, REVISAR Y CONSOLIDAR INFORMACIÓN TÉCNICA, FINANCIERA Y DE GESTIÓN, IDENTIFICANDO RIESGOS, ALERTAS, DESVIACIONES Y OPORTUNIDADES DE MEJORA PARA LA ADECUADA TOMA DE DECISIONES. 
3. ELABORAR INFORMES DE SEGUIMIENTO, CONTROL Y EVALUACIÓN, INCORPORANDO ANÁLISIS, RECOMENDACIONES Y EVIDENCIAS QUE REFLEJEN EL AVANCE, LOS RESULTADOS Y LAS NECESIDADES DE AJUSTE DEL PUAP Y DE LOS CONTRATOS ASOCIADOS. 
4. REVISAR Y VALIDAR INFORMES, PRODUCTOS, ENTREGABLES, CUENTAS DE COBRO, ÓRDENES DE PAGO Y DEMÁS SOPORTES TÉCNICOS, ADMINISTRATIVOS Y FINANCIEROS, VERIFICANDO SU 
COHERENCIA CON LAS OBLIGACIONES CONTRACTUALES Y LA CORRECTA DESTINACIÓN Y EJECUCIÓN DE LOS RECURSOS. 
5. APOYAR LAS ACTIVIDADES DE CONTROL Y SEGUIMIENTO CONTRACTUAL, CONSOLIDANDO INFORMACIÓN PARA LA SUPERVISIÓN Y VERIFICANDO QUE LOS PAGOS CORRESPONDAN A LAS 
ACTIVIDADES EFECTIVAMENTE EJECUTADAS Y APROBADAS. 
6. PARTICIPAR EN LA REVISIÓN, ACTUALIZACIÓN Y DOCUMENTACIÓN DE PROCEDIMIENTOS, FORMATOS, MANUALES Y LINEAMIENTOS TÉCNICOS, CONTRIBUYENDO AL FORTALECIMIENTO, ESTANDARIZACIÓN Y 
MEJORA DE LOS PROCESOS DE LA DIRECCIÓN TÉCNICA DE FONDOS. 
7. GESTIONAR LA ORGANIZACIÓN, ARCHIVO, CARGA Y PUBLICACIÓN DE LA INFORMACIÓN CONTRACTUAL, ADMINISTRATIVA Y FINANCIERA EN LAS PLATAFORMAS INSTITUCIONALES (SECOP, MERCURIO Y 
OTRAS APLICABLES), GARANTIZANDO LA INTEGRIDAD Y OPORTUNIDAD DE LOS REGISTROS. 
8. BRINDAR ORIENTACIÓN TÉCNICA Y APOYAR LA ATENCIÓN DE REQUERIMIENTOS, PQRSDF Y SOLICITUDES DE LOS ÓRGANOS DE CONTROL INTERNOS O EXTERNOS, ASEGURANDO RESPUESTAS 
PERTINENTES, VERIFICADAS Y DENTRO DE LOS PLAZOS ESTABLECIDOS. 
9. APOYAR LAS ACTIVIDADES DE DIVULGACIÓN Y PROMOCIÓN DEL PROGRAMA ÚNICO DE ACCESO Y PERMANENCIA Y SUS CONVOCATORIAS EN INSTITUCIONES, TERRITORIOS Y ESPACIOS 
COMUNITARIOS, FORTALECIENDO EL ACCESO OPORTUNO A LA OFERTA. 
10. ASISTIR A REUNIONES, COMITÉS, MESAS TÉCNICAS Y ESPACIOS DE ARTICULACIÓN INTERNOS O EXTERNOS, APORTANDO INSUMOS TÉCNICOS Y FINANCIEROS REQUERIDOS PARA LA GESTIÓN DEL 
PROGRAMA Y EL SEGUIMIENTO CONTRACTUAL. </t>
  </si>
  <si>
    <t>https://community.secop.gov.co/Public/Tendering/OpportunityDetail/Index?noticeUID=CO1.NTC.9482026&amp;isFromPublicArea=True&amp;isModal=False</t>
  </si>
  <si>
    <t>http://medellin.gestiontransparente.com/Rendicion/RegIngresoContract.aspx?p1=160-2026&amp;event=inicio</t>
  </si>
  <si>
    <t>CO1.PCCNTR.8881301</t>
  </si>
  <si>
    <t>161 DE 2026</t>
  </si>
  <si>
    <t>LEILY JOHANA VALDES MORENO</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</si>
  <si>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</si>
  <si>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https://community.secop.gov.co/Public/Tendering/OpportunityDetail/Index?noticeUID=CO1.NTC.9513226&amp;isFromPublicArea=True&amp;isModal=False</t>
  </si>
  <si>
    <t>http://medellin.gestiontransparente.com/Rendicion/RegIngresoContract.aspx?p1=161-2026&amp;event=inicio</t>
  </si>
  <si>
    <t>https://sapienciagov.sharepoint.com/:f:/s/PRUEBAGESTIONDOCUMENTAL/IgDUw0Fk5qENSqR63-pa5hZAAclS5BhRF3-Kxk-tYcV2s3E?e=X44Xpe</t>
  </si>
  <si>
    <t>CO1.PCCNTR.8881356</t>
  </si>
  <si>
    <t>162 DE 2026</t>
  </si>
  <si>
    <t>TATIANA MARCELA CORREA AREIZA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</si>
  <si>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</si>
  <si>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https://community.secop.gov.co/Public/Tendering/OpportunityDetail/Index?noticeUID=CO1.NTC.9512638&amp;isFromPublicArea=True&amp;isModal=False</t>
  </si>
  <si>
    <t>http://medellin.gestiontransparente.com/Rendicion/RegIngresoContract.aspx?p1=162-2026&amp;event=inicio</t>
  </si>
  <si>
    <t>https://sapienciagov.sharepoint.com/:f:/s/PRUEBAGESTIONDOCUMENTAL/IgAoL3c1VPXeT7B-KMJkFjYpAYaFIvf1le3rrsbYb2ukTcE?e=5dxogl</t>
  </si>
  <si>
    <t>CO1.PCCNTR.8881922</t>
  </si>
  <si>
    <t>163 DE 2026</t>
  </si>
  <si>
    <t>JHON STEVEN MENDEZ CARMONA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</si>
  <si>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</si>
  <si>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https://community.secop.gov.co/Public/Tendering/OpportunityDetail/Index?noticeUID=CO1.NTC.9514071&amp;isFromPublicArea=True&amp;isModal=False</t>
  </si>
  <si>
    <t>http://medellin.gestiontransparente.com/Rendicion/RegIngresoContract.aspx?p1=163-2026&amp;event=inicio</t>
  </si>
  <si>
    <t>https://sapienciagov.sharepoint.com/:f:/s/PRUEBAGESTIONDOCUMENTAL/IgAlEAla3hEoS6Et-w7NnE9NAVeiOnRk42X0HIT8SRNeguk?e=tmtWUX</t>
  </si>
  <si>
    <t>CO1.PCCNTR.8882110</t>
  </si>
  <si>
    <t>164 DE 2026</t>
  </si>
  <si>
    <t>GLORIA ELENA PEREZ NARVAEZ</t>
  </si>
  <si>
    <t>PRESTAR SERVICIOS DE APOYO TÉCNICO DE MANERA TEMPORAL EN LA DIRECCIÓN TÉCNICA DE FONDOS DE LA AGENCIA DE EDUCACIÓN POSTSECUNDARIA DE MEDELLÍN – SAPIENCIA, ORIENTADOS A LA CONFORMACIÓN, ORGANIZACIÓN, CONTROL Y ACTUALIZACIÓN DE EXPEDIENTES FÍSICOS Y DIGITALES, ASÍ COMO AL APOYO TÉCNICO-DOCUMENTAL DE LOS PROCESOS ASOCIADOS A LA CONTRATACIÓN Y OPERACIÓN DEL PROGRAMA ÚNICO DE ACCESO Y PERMANENCIA (PUAP) Y A LAS CONVOCATORIAS DE FONDOS, BECAS Y CRÉDITOS CONDONABLES ADMINISTRADOS POR LA AGENCIA</t>
  </si>
  <si>
    <t xml:space="preserve">1.CONFORMAR, ORGANIZAR Y MANTENER ACTUALIZADOS LOS EXPEDIENTES FÍSICOS Y DIGITALES DE LOS PROCESOS DE CONTRATACIÓN ASOCIADOS AL PUAP Y LA DIRECCIÓN TÉCNICA DE FONDOS, GARANTIZANDO SU INTEGRIDAD, COHERENCIA Y CORRECTA CLASIFICACIÓN DOCUMENTAL. 
 2. APLICAR LOS LINEAMIENTOS ARCHIVÍSTICOS INSTITUCIONALES EN LA GESTIÓN DOCUMENTAL, INCLUYENDO TABLAS DE RETENCIÓN DOCUMENTAL, NOMENCLATURA DE ARCHIVOS, FOLIACIÓN, ROTULACIÓN, DIGITALIZACIÓN E INDEXACIÓN DE DOCUMENTOS.  
3. VERIFICAR LA EXISTENCIA, CORRESPONDENCIA Y LEGIBILIDAD DE LOS DOCUMENTOS QUE INTEGRAN LOS EXPEDIENTES, REPORTANDO INCONSISTENCIAS, FALTANTES O DUPLICIDADES A LOS RESPONSABLES DEL PROCESO.  
4. APOYAR LA ACTUALIZACIÓN Y CONTROL DE BASES DE DATOS, LISTADOS Y REGISTROS DOCUMENTALES ASOCIADOS A LOS EXPEDIENTES DE BENEFICIARIOS Y CONVOCATORIAS, CONFORME A LAS INSTRUCCIONES IMPARTIDAS POR LA DIRECCIÓN TÉCNICA DE FONDOS.  
5. APOYAR LA PREPARACIÓN, ORGANIZACIÓN Y SUMINISTRO DE EXPEDIENTES E INFORMACIÓN DOCUMENTAL REQUERIDA PARA PROCESOS DE SUPERVISIÓN CONTRACTUAL, AUDITORÍAS INTERNAS O EXTERNAS Y REQUERIMIENTOS DE ORGANISMOS DE CONTROL.  
6. APOYAR LA GESTIÓN DOCUMENTAL DE ACTOS ADMINISTRATIVOS, TALES COMO RESOLUCIONES, LISTADOS DE ASIGNACIÓN, LEGALIZACIONES, RENOVACIONES Y DEMÁS DOCUMENTOS DERIVADOS DE LA GESTIÓN DE FONDOS.  
7. GARANTIZAR LA ADECUADA CUSTODIA, CONFIDENCIALIDAD Y MANEJO DE LA INFORMACIÓN, DE ACUERDO CON LA NORMATIVA DE PROTECCIÓN DE DATOS PERSONALES Y LOS LINEAMIENTOS INSTITUCIONALES VIGENTES.  
8. APOYAR LOS PROCESOS DE DIVULGACIÓN, INSCRIPCIÓN, VERIFICACIÓN, PRESELECCIÓN, SELECCIÓN, LEGALIZACIÓN Y RENOVACIÓN DE BENEFICIARIOS DE LOS PROGRAMAS DEL PUAP: MATRÍCULA CERO, BECAS FUTURO Y CRÉDITOS CONDONABLES. 
9. APOYAR LA PROYECCIÓN Y SEGUIMIENTO DE RESPUESTAS A SOLICITUDES INTERNAS, PQRSDF Y REQUERIMIENTOS DOCUMENTALES, EN ARTICULACIÓN CON LA OFICINA ASESORA JURÍDICA Y LOS EQUIPOS RESPONSABLES.  
10. ASISTIR ELABORAR REPORTES TÉCNICOS Y DOCUMENTALES SOBRE EL ESTADO DE LOS EXPEDIENTES, AVANCES EN LA ORGANIZACIÓN DOCUMENTAL Y ALERTAS FRENTE A RIESGOS DE INFORMACIÓN INCOMPLETA O DESACTUALIZADA.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</si>
  <si>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https://community.secop.gov.co/Public/Tendering/OpportunityDetail/Index?noticeUID=CO1.NTC.9514411&amp;isFromPublicArea=True&amp;isModal=False</t>
  </si>
  <si>
    <t>http://medellin.gestiontransparente.com/Rendicion/RegIngresoContract.aspx?p1=164-2026&amp;event=inicio</t>
  </si>
  <si>
    <t>https://sapienciagov.sharepoint.com/:f:/s/PRUEBAGESTIONDOCUMENTAL/IgAxBopUVcrlT4JDkQpn704yAVk5fjYT5MkYAKLAcdshSaA?e=uqyZQf</t>
  </si>
  <si>
    <t>CO1.PCCNTR.8880227</t>
  </si>
  <si>
    <t>165 DE 2026</t>
  </si>
  <si>
    <t>DEISY NATALI RIVERA GIRALDO</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</si>
  <si>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</si>
  <si>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 xml:space="preserve">1. PARTICIPAR EN LA PLANEACIÓN, EJECUCIÓN, SEGUIMIENTO Y EVALUACIÓN DE LAS ACTIVIDADES TÉCNICAS, ADMINISTRATIVAS, FINANCIERAS Y DE DIVULGACIÓN RELACIONADAS CON EL PROGRAMA ÚNICO DE ACCESO Y PERMANENCIA (PUAP), EN OBSERVANCIA DE LOS LINEAMIENTOS INSTITUCIONALES Y LA NORMATIVA APLICABLE. 
2. APOYAR ACCIONES DE ARTICULACIÓN Y COORDINACIÓN CON LAS DEPENDENCIAS INTERNAS Y ACTORES EXTERNOS, CON EL PROPÓSITO DE RECOPILAR, CONTRASTAR Y CONSOLIDAR INFORMACIÓN RELEVANTE PARA LA ADECUADA GESTIÓN TÉCNICA, FINANCIERA Y CONTRACTUAL DEL PUAP. 
3. ELABORAR, CONSOLIDAR Y PRESENTAR INFORMES Y REPORTES TÉCNICOS, ADMINISTRATIVOS Y FINANCIEROS, INCORPORANDO ANÁLISIS, EVIDENCIAS Y PROYECCIONES QUE PERMITAN SOPORTAR LA TOMA DE DECISIONES, ASÍ COMO EL SEGUIMIENTO Y CONTROL DE LA GESTIÓN INSTITUCIONAL Y CONTRACTUAL.
4. REALIZAR ANÁLISIS DE CONSISTENCIA FINANCIERA, EVALUACIÓN DE COMPROMISOS Y PROYECCIONES DE LIQUIDEZ Y PRESUPUESTO DE LOS FONDOS ADMINISTRADOS, A FIN DE GARANTIZAR SU SOSTENIBILIDAD, EFICIENCIA EN LA PROGRAMACIÓN DE RECURSOS Y CUMPLIMIENTO DE LAS OBLIGACIONES DERIVADAS DE LOS PROGRAMAS. 
5. REVISAR, VALIDAR Y REALIZAR EL SEGUIMIENTO A LOS PROCESOS DE LEGALIZACIÓN, RENOVACIÓN, LIQUIDACIÓN, CONDONACIÓN Y COBRO DE OBLIGACIONES, VERIFICANDO EL CUMPLIMIENTO DE REQUISITOS TÉCNICOS, JURÍDICOS Y FINANCIEROS, ASÍ COMO LA ADECUADA TRAZABILIDAD Y EJECUCIÓN DE LOS RECURSOS ADMINISTRADOS POR LOS OPERADORES FINANCIEROS. 
6. VERIFICAR LA CONGRUENCIA ENTRE LAS OBLIGACIONES CONTRACTUALES, LOS RESULTADOS OBTENIDOS Y LOS PAGOS GENERADOS, ASÍ COMO EMITIR, SOPORTAR O VALIDAR LA DOCUMENTACIÓN REQUERIDA PARA EL PROCESAMIENTO DE ÓRDENES DE PAGO A INSTITUCIONES DE EDUCACIÓN SUPERIOR, BENEFICIARIOS Y DEMÁS ACTORES CORRESPONDIENTES. 
7. ADELANTAR LA GESTIÓN, VERIFICACIÓN Y CERTIFICACIÓN DE VALORES ASOCIADOS A PROCESOS DE PAGO, LIQUIDACIÓN DE CRÉDITOS, CONDONACIONES Y PASO AL COBRO, GARANTIZANDO LA EXACTITUD DE LA INFORMACIÓN FINANCIERA, SU OPORTUNIDAD Y SU CONFORMIDAD CON LA NORMATIVA INSTITUCIONAL. 
8. REVISAR Y VALIDAR INFORMES, ENTREGABLES, PRODUCTOS Y SOPORTES FINANCIEROS DE ASOCIADOS A LOS CONTRATOS, VERIFICANDO SU CORRESPONDENCIA CON LAS OBLIGACIONES CONTRACTUALES Y LA ADECUADA RELACIÓN ENTRE LAS ACTIVIDADES EJECUTADAS Y LOS PAGOS EFECTUADOS. 
9. ACTUAR COMO ENLACE TÉCNICO CON EL ÁREA DE TECNOLOGÍAS DE LA INFORMACIÓN (TI), SUMINISTRANDO LA INFORMACIÓN NECESARIA PARA LA ACTUALIZACIÓN, MANTENIMIENTO Y MEJORA DE LOS SISTEMAS Y MÓDULOS INFORMÁTICOS RELACIONADOS CON GIROS, SEGUIMIENTO FINANCIERO Y TRAZABILIDAD DE RECURSOS. 
10. APOYAR LA REVISIÓN, ACTUALIZACIÓN Y MEJORA DE MANUALES, PROCEDIMIENTOS, INSTRUCTIVOS Y FORMATOS INSTITUCIONALES, ORIENTANDO SUS APORTES AL FORTALECIMIENTO DE LA EFICIENCIA, EL CONTROL Y LA ESTANDARIZACIÓN DE LOS PROCESOS OPERATIVOS Y CONTRACTUALES. 
11. ATENDER Y DAR RESPUESTA TÉCNICA A LOS REQUERIMIENTOS CIUDADANOS (PQRSDF), ASEGURANDO SU RESOLUCIÓN DENTRO DE LOS PLAZOS LEGALES Y CON FUNDAMENTO EN LA INFORMACIÓN VERIFICADA EN LOS SISTEMAS INSTITUCIONALES. 
12. PARTICIPAR EN REUNIONES, COMITÉS, MESAS TÉCNICAS, ESPACIOS DE ARTICULACIÓN Y ACCIONES DE SEGUIMIENTO O EVALUACIÓN, APORTANDO CRITERIOS TÉCNICOS Y FINANCIEROS PARA LA OPTIMIZACIÓN DEL PUAP Y LA ADECUADA GESTIÓN DE LOS CONTRATOS A CARGO DE LA DIRECCIÓN TÉCNICA DE FONDOS. 
13.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14. APOYAR LA ELABORACIÓN DE INFORMES DE SEGUIMIENTO DE SUPERVISIÓN, CONSOLIDANDO INFORMACIÓN TÉCNICA, ADMINISTRATIVA Y FINANCIERA QUE REFLEJE EL AVANCE, CUMPLIMIENTO, OBSERVACIONES Y RESULTADOS DE LOS CONTRATOS ASIGNADOS. 
15. REVISAR Y VALIDAR INFORMES, PRODUCTOS, ENTREGABLES Y SOPORTES FINANCIEROS DE LOS CONTRATISTAS, VERIFICANDO LA CORRESPONDENCIA ENTRE LOS PAGOS Y LAS ACTIVIDADES EFECTIVAMENTE DESARROLLADAS. 
16. ELABORAR REPORTES DE ANÁLISIS TÉCNICO-FINANCIERO Y PROYECCIONES PRESUPUESTALES QUE SIRVAN DE INSUMO PARA LA TOMA DE DECISIONES EN MATERIA DE SUPERVISIÓN, EJECUCIÓN O AJUSTE DE CONTRATOS. 
17.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</si>
  <si>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https://community.secop.gov.co/Public/Tendering/OpportunityDetail/Index?noticeUID=CO1.NTC.9512151&amp;isFromPublicArea=True&amp;isModal=False</t>
  </si>
  <si>
    <t>http://medellin.gestiontransparente.com/Rendicion/RegIngresoContract.aspx?p1=165-2026&amp;event=inicio</t>
  </si>
  <si>
    <t>65-46-101065088</t>
  </si>
  <si>
    <t>https://sapienciagov.sharepoint.com/:f:/s/PRUEBAGESTIONDOCUMENTAL/IgASd7VKwWZ1QYxPgQJASS61AZFqPxr-53oqKjk8N653feQ?e=EScMG0</t>
  </si>
  <si>
    <t>CO1.PCCNTR.8879572</t>
  </si>
  <si>
    <t>166 DE 2026</t>
  </si>
  <si>
    <t>EDDY ESTIVEN JULIO HOYOS</t>
  </si>
  <si>
    <t xml:space="preserve">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</si>
  <si>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https://community.secop.gov.co/Public/Tendering/OpportunityDetail/Index?noticeUID=CO1.NTC.9511627&amp;isFromPublicArea=True&amp;isModal=False</t>
  </si>
  <si>
    <t>http://medellin.gestiontransparente.com/Rendicion/RegIngresoContract.aspx?p1=166-2026&amp;event=inicio</t>
  </si>
  <si>
    <t>https://sapienciagov.sharepoint.com/:f:/s/PRUEBAGESTIONDOCUMENTAL/IgDM45OBhLPIS5b47B2pdNMsATDg_ICRnEDKJ7_y8D56W2Q?e=3wij0a</t>
  </si>
  <si>
    <t>CO1.PCCNTR.8880492</t>
  </si>
  <si>
    <t>167 DE 2026</t>
  </si>
  <si>
    <t>DANIELA ARCILA PARRA</t>
  </si>
  <si>
    <t>PRESTACIÓN DE SERVICIOS DE FORMA TEMPORAL, COMO PROFESIONAL DE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</si>
  <si>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1. APOYAR LOS PROCESOS DE DIVULGACIÓN, INSCRIPCIÓN, VERIFICACIÓN, PRESELECCIÓN, SELECCIÓN, LEGALIZACIÓN Y RENOVACIÓN DE BENEFICIARIOS DE LOS PROGRAMAS DEL PUAP: MATRÍCULA CERO, BECAS FUTURO Y CRÉDITOS CONDONABLES. 2. APOYAR EL SEGUIMIENTO TÉCNICO Y ADMINISTRATIVO DEL PROGRAMA ÚNICO DE ACCESO Y PERMANENCIA, VERIFICANDO EL CUMPLIMIENTO DE LOS LINEAMIENTOS INSTITUCIONALES, NORMATIVOS Y FINANCIEROS. 3. ANALIZAR Y CONSOLIDAR INFORMACIÓN CUANTITATIVA Y CUALITATIVA SOBRE BENEFICIARIOS, CONVOCATORIAS Y RESULTADOS EL PROGRAMA ÚNICO DE ACCESO Y PERMANENCIA. 4. ELABORAR REPORTES DE SEGUIMIENTO TÉCNICO Y FINANCIERO PERIÓDICOS, CONFORME A LOS REQUERIMIENTOS DE LA DIRECCIÓN TÉCNICA DE FONDOS Y MANTENER ACTUALIZADAS Y CONSOLIDADAS LAS BASES DE DATOS DE LOS FONDOS Y PROGRAMAS, ASEGURANDO LA INTEGRIDAD DE LA INFORMACIÓN DE BENEFICIARIOS ACTIVOS, EGRESADOS, GRADUADOS O DESERTORES, ASÍ COMO LOS REGISTROS FINANCIEROS Y ADMINISTRATIVOS ASOCIADOS. 5. PARTICIPAR EN LA DOCUMENTACIÓN Y ESTANDARIZACIÓN DE LOS PROCEDIMIENTOS OPERATIVOS DE LA DIRECCIÓN TÉCNICA DE FONDOS. 6. REALIZAR CRUCES DE INFORMACIÓN CON FUENTES INTERNAS Y EXTERNAS (SECRETARÍAS, IES, ENTRE OTROS) PARA LA VERIFICACIÓN DE REQUISITOS Y SEGUIMIENTO A LOS BENEFICIARIOS. 7. BRINDAR ORIENTACIÓN TÉCNICA, APOYO EN LA ATENCIÓN DE REQUERIMIENTOS O RESPUESTA CUANDO SE REQUIERA A PQRSDF O SOLICITUDES DE CONTROL INTERNO O EXTERNO. 8. VALIDAR LA DOCUMENTACIÓN DE PROCESOS DE INSCRIPCIÓN, LEGALIZACIÓN, RENOVACIÓN, CONDONACIÓN, LIQUIDACIÓN Y COBRO DE OBLIGACIONES, ASEGURANDO EL CUMPLIMIENTO DE REQUISITOS NORMATIVOS Y CONTRACTUALES. 9. APOYAR LA GESTIÓN DE INFORMACIÓN Y LA COMUNICACIÓN CON INSTITUCIONES DE EDUCACIÓN SUPERIOR, ENTIDADES PÚBLICAS, PRIVADAS Y DEMÁS ALIADOS ESTRATÉGICOS, ORIENTADA A OBTENER, CONSOLIDAR Y ACTUALIZAR DATOS E INSUMOS REQUERIDOS PARA EL SEGUIMIENTO TÉCNICO, ADMINISTRATIVO Y 10. FINANCIERO DEL PROGRAMA ÚNICO DE ACCESO Y PERMANENCIA (PUAP), GARANTIZANDO LA OPORTUNIDAD, VERACIDAD Y TRAZABILIDAD DE LA INFORMACIÓN REPORTADA. 11. ACOMPAÑAR LA ATENCIÓN DE REQUERIMIENTOS INSTITUCIONALES Y DE CONTROL INTERNO O EXTERNO. 12. APOYAR LAS ESTRATEGIAS DE DIVULGACIÓN, LEGALIZACIÓN, RENOVACIÓN Y ATENCIÓN A BENEFICIARIOS EN COORDINACIÓN CON LOS EQUIPOS TÉCNICOS. 13.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</si>
  <si>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https://community.secop.gov.co/Public/Tendering/OpportunityDetail/Index?noticeUID=CO1.NTC.9512702&amp;isFromPublicArea=True&amp;isModal=False
</t>
  </si>
  <si>
    <t>http://medellin.gestiontransparente.com/Rendicion/RegIngresoContract.aspx?p1=167-2026&amp;event=inicio</t>
  </si>
  <si>
    <t>https://sapienciagov.sharepoint.com/:f:/s/PRUEBAGESTIONDOCUMENTAL/IgDGhZ48HURERr8xLJNSlGB8AaR-0hjk8DS60ipFFr72XGs?e=mTmOvR</t>
  </si>
  <si>
    <t>CO1.PCCNTR.8880753</t>
  </si>
  <si>
    <t>168 DE 2026</t>
  </si>
  <si>
    <t>NATALIA ANDREA CARDONA MAZO</t>
  </si>
  <si>
    <t>PRESTAR SERVICIOS DE APOYO TÉCNICO PARA EL SEGUIMIENTO Y ACOMPAÑAMIENTO METODOLÓGICO A LA IMPLEMENTACIÓN DE LAS RECOMENDACIONES DEL DIAGNÓSTICO INSTITUCIONAL DEL PROCESO ACCESO Y PERMANENCIA; APOYAR LA ACTUALIZACIÓN Y FORTALECIMIENTO DE LA ESTRUCTURA DOCUMENTAL DESARROLLADA EN EL MARCO DE LA GESTIÓN DE LA CALIDAD DEL PROCESO; REALIZAR SEGUIMIENTO A LA ALINEACIÓN DEL PROCESO CON LOS LINEAMIENTOS DEFINIDOS BAJO LOS ESTÁNDARES ISO 9001, MIPG, MECI Y BUENAS PRÁCTICAS; APOYAR LA TRANSFERENCIA DE CONOCIMIENTO AL EQUIPO TÉCNICO; Y ELABORAR INSUMOS, REPORTES Y EVIDENCIAS QUE PERMITAN VERIFICAR EL AVANCE SOSTENIDO DEL NIVEL DE MADUREZ DEL PROCESO DURANTE EL AÑO DE EJECUCIÓN.</t>
  </si>
  <si>
    <t>1. APOYAR LA APLICACIÓN DE LINEAMIENTOS METODOLÓGICOS PARA LA ACTUALIZACIÓN DOCUMENTAL Y EL LEVANTAMIENTO DE PROCESOS, VERIFICANDO LA CORRECTA INCORPORACIÓN DE LOS ESTÁNDARES ISO 9001, MIPG Y LOS PARÁMETROS DE GESTIÓN DEL RIESGO APLICABLES. 
2. APOYAR LA REVISIÓN DE LA ESTRUCTURACIÓN DEL PROCESO Y SUS SUBPROCESOS BAJO EL ENFOQUE DE GESTIÓN POR PROCESOS, CICLO PHVA, VALOR PÚBLICO Y ENFOQUE AL USUARIO, CONFORME A LOS CRITERIOS TÉCNICOS DEFINIDOS. 
3. VERIFICAR QUE LOS PRODUCTOS Y ENTREGABLES ELABORADOS EN EL MARCO DE LA GESTIÓN DE LA CALIDAD CUMPLAN LOS ESTÁNDARES TÉCNICOS ESTABLECIDOS Y CONTRIBUYAN AL AVANCE DEL NIVEL DE MADUREZ DEL PROCESO.
4. IDENTIFICAR Y DOCUMENTAR OPORTUNIDADES DE AUTOMATIZACIÓN, DIGITALIZACIÓN Y MEJORA TECNOLÓGICA DEL PROCESO, APOYANDO LA PRIORIZACIÓN DE REQUERIMIENTOS Y SU IMPACTO OPERATIVO ANTE EL EQUIPO DE TECNOLOGÍA O PERSONAL DE APOYO EN SISTEMAS DE INFORMACIÓN. 
5. APOYAR LA FORMULACIÓN Y EJECUCIÓN DEL PLAN DE FORMACIÓN EN TEMAS DE CALIDAD, GESTIÓN PÚBLICA Y DEMÁS ASPECTOS RELACIONADOS CON LAS BRECHAS IDENTIFICADAS O NECESIDADES DEL PROCESO Y DE LA DIRECCIÓN DTF. 
6. APOYAR Y FACILITAR ESPACIOS DE FORMACIÓN Y SESIONES DE TRANSFERENCIA DE CONOCIMIENTO CON EL EQUIPO TÉCNICO, ORIENTADAS AL FORTALECIMIENTO DE COMPETENCIAS TÉCNICAS Y BLANDAS RELACIONADAS CON LA GESTIÓN DEL PROCESO. 7. REVISAR Y APOYAR LA VALIDACIÓN TÉCNICA DE LOS PROCEDIMIENTOS, INSTRUCTIVOS, FLUJOGRAMAS, INDICADORES Y DEMÁS DOCUMENTOS DEL PROCESO, ELABORANDO OBSERVACIONES E INSUMOS PARA LA EMISIÓN DE CONCEPTOS TÉCNICOS. 
8. APOYAR LA PRIORIZACIÓN Y EJECUCIÓN DE ACCIONES DE MEJORA DERIVADAS DEL DIAGNÓSTICO INSTITUCIONAL, REALIZANDO SEGUIMIENTO AL AVANCE DEL NIVEL DE MADUREZ DEL PROCESO. 
9. APOYAR LA PREPARACIÓN, DESARROLLO Y CIERRE DE AUDITORÍAS INTERNAS Y EXTERNAS DEL PROCESO Y SUS SUBPROCESOS, VERIFICANDO LA DISPONIBILIDAD Y COHERENCIA DE LA DOCUMENTACIÓN Y EVIDENCIAS REQUERIDAS. 
10. ANALIZAR Y SISTEMATIZAR LOS RESULTADOS E INFORMES DE AUDITORÍA, ELABORANDO INSUMOS Y RECOMENDACIONES TÉCNICAS PARA LA ESTRUCTURACIÓN Y AJUSTE DE LOS PLANES DE MEJORAMIENTO. 
11. REALIZAR SEGUIMIENTO TÉCNICO AL PLAN DE MEJORAMIENTO DEL PROCESO, VERIFICANDO LA EJECUCIÓN DE LAS ACCIONES, LA CONSISTENCIA DE LOS INDICADORES Y LA TRAZABILIDAD DE LAS EVIDENCIAS. 
12. ELABORAR ALERTAS TÉCNICAS PREVENTIVAS, NOTAS TÉCNICAS, REPORTES Y RECOMENDACIONES DE APOYO PARA LA TOMA DE DECISIONES DE LA DIRECCIÓN DTF, CONTRIBUYENDO A LA SOSTENIBILIDAD DEL MODELO DE CALIDAD DEL PROCESO ACCESO Y PERMANENCIA.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</si>
  <si>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https://community.secop.gov.co/Public/Tendering/OpportunityDetail/Index?noticeUID=CO1.NTC.9512778&amp;isFromPublicArea=True&amp;isModal=False</t>
  </si>
  <si>
    <t>http://medellin.gestiontransparente.com/Rendicion/RegIngresoContract.aspx?p1=168-2026&amp;event=inicio</t>
  </si>
  <si>
    <t>https://sapienciagov.sharepoint.com/:f:/s/PRUEBAGESTIONDOCUMENTAL/IgB4Ryn3fIRCTZAPLQwDWfi3AYFgdmyBBgBXIlmGZVXegm8?e=CUkq98</t>
  </si>
  <si>
    <t>CO1.PCCNTR.8881408</t>
  </si>
  <si>
    <t>169 DE 2026</t>
  </si>
  <si>
    <t>MARIA EUGENIA MONSALVE ARCILA</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</si>
  <si>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</si>
  <si>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1. PARTICIPAR EN LA PLANEACIÓN, EJECUCIÓN, SEGUIMIENTO Y EVALUACIÓN DE LAS ACTIVIDADES TÉCNICAS, ADMINISTRATIVAS, FINANCIERAS Y DE DIVULGACIÓN RELACIONADAS CON EL PROGRAMA ÚNICO DE ACCESO Y PERMANENCIA (PUAP), EN OBSERVANCIA DE LOS LINEAMIENTOS INSTITUCIONALES Y LA NORMATIVA APLICABLE. 2. APOYAR ACCIONES DE ARTICULACIÓN Y COORDINACIÓN CON LAS DEPENDENCIAS INTERNAS Y ACTORES EXTERNOS, CON EL PROPÓSITO DE RECOPILAR, CONTRASTAR Y CONSOLIDAR INFORMACIÓN RELEVANTE PARA LA ADECUADA GESTIÓN TÉCNICA, FINANCIERA Y CONTRACTUAL DEL PUAP. 3. ELABORAR, CONSOLIDAR Y PRESENTAR INFORMES Y REPORTES TÉCNICOS, ADMINISTRATIVOS Y FINANCIEROS, INCORPORANDO ANÁLISIS, EVIDENCIAS Y PROYECCIONES QUE PERMITAN SOPORTAR LA TOMA DE DECISIONES, ASÍ COMO EL SEGUIMIENTO Y CONTROL DE LA GESTIÓN INSTITUCIONAL Y CONTRACTUAL. 4. REALIZAR ANÁLISIS DE CONSISTENCIA FINANCIERA, EVALUACIÓN DE COMPROMISOS Y PROYECCIONES DE LIQUIDEZ Y PRESUPUESTO DE LOS FONDOS ADMINISTRADOS, A FIN DE GARANTIZAR SU SOSTENIBILIDAD, EFICIENCIA EN LA PROGRAMACIÓN DE RECURSOS Y CUMPLIMIENTO DE LAS OBLIGACIONES DERIVADAS DE LOS PROGRAMAS. 5. REVISAR, VALIDAR Y REALIZAR EL SEGUIMIENTO A LOS PROCESOS DE LEGALIZACIÓN, RENOVACIÓN, LIQUIDACIÓN, CONDONACIÓN Y COBRO DE OBLIGACIONES, VERIFICANDO EL CUMPLIMIENTO DE REQUISITOS TÉCNICOS, JURÍDICOS Y FINANCIEROS, ASÍ COMO LA ADECUADA TRAZABILIDAD Y EJECUCIÓN DE LOS RECURSOS ADMINISTRADOS POR LOS OPERADORES FINANCIEROS. 6. VERIFICAR LA CONGRUENCIA ENTRE LAS OBLIGACIONES CONTRACTUALES, LOS RESULTADOS OBTENIDOS Y LOS PAGOS GENERADOS, ASÍ COMO EMITIR, SOPORTAR O VALIDAR LA DOCUMENTACIÓN REQUERIDA PARA EL PROCESAMIENTO DE ÓRDENES DE PAGO A INSTITUCIONES DE EDUCACIÓN SUPERIOR, BENEFICIARIOS Y DEMÁS ACTORES CORRESPONDIENTES. 7. ADELANTAR LA GESTIÓN, VERIFICACIÓN Y CERTIFICACIÓN DE VALORES ASOCIADOS A PROCESOS DE PAGO, LIQUIDACIÓN DE CRÉDITOS, CONDONACIONES Y PASO AL COBRO, GARANTIZANDO LA EXACTITUD DE LA INFORMACIÓN FINANCIERA, SU OPORTUNIDAD Y SU CONFORMIDAD CON LA NORMATIVA INSTITUCIONAL. 8. REVISAR Y VALIDAR INFORMES, ENTREGABLES, PRODUCTOS Y SOPORTES FINANCIEROS DE ASOCIADOS A LOS CONTRATOS, VERIFICANDO SU CORRESPONDENCIA CON LAS OBLIGACIONES CONTRACTUALES Y LA ADECUADA RELACIÓN ENTRE LAS ACTIVIDADES EJECUTADAS Y LOS PAGOS EFECTUADOS. 9. ACTUAR COMO ENLACE TÉCNICO CON EL ÁREA DE TECNOLOGÍAS DE LA INFORMACIÓN (TI), SUMINISTRANDO LA INFORMACIÓN NECESARIA PARA LA ACTUALIZACIÓN, MANTENIMIENTO Y MEJORA DE LOS SISTEMAS Y MÓDULOS INFORMÁTICOS RELACIONADOS CON GIROS, SEGUIMIENTO FINANCIERO Y TRAZABILIDAD DE RECURSOS. 10. APOYAR LA REVISIÓN, ACTUALIZACIÓN Y MEJORA DE MANUALES, PROCEDIMIENTOS, INSTRUCTIVOS Y FORMATOS INSTITUCIONALES, ORIENTANDO SUS APORTES AL FORTALECIMIENTO DE LA EFICIENCIA, EL CONTROL Y LA ESTANDARIZACIÓN DE LOS PROCESOS OPERATIVOS Y CONTRACTUALES. 11. ATENDER Y DAR RESPUESTA TÉCNICA A LOS REQUERIMIENTOS CIUDADANOS (PQRSDF), ASEGURANDO SU RESOLUCIÓN DENTRO DE LOS PLAZOS LEGALES Y CON FUNDAMENTO EN LA INFORMACIÓN VERIFICADA EN LOS SISTEMAS INSTITUCIONALES. 12. PARTICIPAR EN REUNIONES, COMITÉS, MESAS TÉCNICAS, ESPACIOS DE ARTICULACIÓN Y ACCIONES DE SEGUIMIENTO O EVALUACIÓN, APORTANDO CRITERIOS TÉCNICOS Y FINANCIEROS PARA LA OPTIMIZACIÓN DEL PUAP Y LA ADECUADA GESTIÓN DE LOS CONTRATOS A CARGO DE LA DIRECCIÓN TÉCNICA DE FONDOS. 13.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14. APOYAR LA ELABORACIÓN DE INFORMES DE SEGUIMIENTO DE SUPERVISIÓN, CONSOLIDANDO INFORMACIÓN TÉCNICA, ADMINISTRATIVA Y FINANCIERA QUE REFLEJE EL AVANCE, CUMPLIMIENTO, OBSERVACIONES Y RESULTADOS DE LOS CONTRATOS ASIGNADOS. 15. REVISAR Y VALIDAR INFORMES, PRODUCTOS, ENTREGABLES Y SOPORTES FINANCIEROS DE LOS CONTRATISTAS, VERIFICANDO LA CORRESPONDENCIA ENTRE LOS PAGOS Y LAS ACTIVIDADES EFECTIVAMENTE DESARROLLADAS. 16. ELABORAR REPORTES DE ANÁLISIS TÉCNICO-FINANCIERO Y PROYECCIONES PRESUPUESTALES QUE SIRVAN DE INSUMO PARA LA TOMA DE DECISIONES EN MATERIA DE SUPERVISIÓN, EJECUCIÓN O AJUSTE DE CONTRATOS. 17.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</si>
  <si>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https://community.secop.gov.co/Public/Tendering/OpportunityDetail/Index?noticeUID=CO1.NTC.9513434&amp;isFromPublicArea=True&amp;isModal=False
</t>
  </si>
  <si>
    <t>http://medellin.gestiontransparente.com/Rendicion/RegIngresoContract.aspx?p1=169-2026&amp;event=inicio</t>
  </si>
  <si>
    <t>65-46-101065086</t>
  </si>
  <si>
    <t>https://sapienciagov.sharepoint.com/:f:/s/PRUEBAGESTIONDOCUMENTAL/IgBR8UvnAaE8RJVBa_IIyBg9AZlTWEBISxvI-HAka2h29eE?e=2LTkeg</t>
  </si>
  <si>
    <t>CO1.PCCNTR.8901680</t>
  </si>
  <si>
    <t>170 DE 2026</t>
  </si>
  <si>
    <t>LAURA CRISTINA TAMAYO CASTAÑO</t>
  </si>
  <si>
    <t>PRESTACIÓN DE SERVICIOS DE FORMA TEMPORAL COMO PROFESIONAL II EN COMUNICACIONES, PARA APOYAR LOS SERVICIOS DE REGISTRO AUDIOVISUAL, Y EDICIÓN QUE PERMITA ATENDER LAS NECESIDADES DE PRODUCCIÓN DE CONTENIDOS AUDIOVISUALES DE LOS PROYECTOS Y PLANES DE LA AGENCIA DE EDUCACIÓN POSTSECUNDARIA SAPIENCIA, DE ACUERDO CON LAS ESPECIFICACIONES Y CONDICIONES DESCRITAS EN CADA UNA DE LAS SOLICITUDES.</t>
  </si>
  <si>
    <t xml:space="preserve">1. REALIZAR LA PRODUCCIÓN Y REALIZACIÓN DE PROYECTOS AUDIOVISUALES PARA LA AGENCIA DE EDUCACIÓN POSTSECUNDARIA DE MEDELLÍN – SAPIENCIA Y LA CIUDADELA PARA LA CUARTA REVOLUCIÓN Y TRANSFORMACIÓN DEL APRENDIZAJE C4TA. 
2. REALIZAR REGISTRO FOTOGRÁFICO Y DE VIDEO DE LAS ACTIVIDADES QUE TENGAN QUE VER CON LA AGENCIA DE EDUCACIÓN POSTSECUNDARIA DE MEDELLÍN – SAPIENCIA Y SUS PÚBLICOS. 
3. MANTENER ACTUALIZADO EL ARCHIVO FOTOGRÁFICO Y DE VIDEO DE LA AGENCIA DE EDUCACIÓN POSTSECUNDARIA DE MEDELLÍN–SAPIENCIA EN LAS PLATAFORMAS ASIGNADAS COMO YOUTUBE Y FLICKR PARA CONSERVAR LOS PRODUCTOS. 
4. APOYAR LA PLANEACIÓN, CONCEPTUALIZACIÓN, DISEÑO Y EJECUCIÓN DE CAMPAÑAS PUBLICITARIAS QUE HAGAN REFERENCIA A LA POLÍTICA PÚBLICA DE LA EDUCACIÓN POSTSECUNDARIA. 
5. MANTENER ACTUALIZADO EL BANCO DE DOCUMENTOS DE AUTORIZACIONES DE USO DE IMAGEN DE LAS PERSONAS QUE FUERON FOTOGRAFIADAS Y GRABADAS PARA LAS DIFERENTES CAMPAÑAS DE LA AGENCIA. 
6. REALIZAR LABORES DE REPORTERÍA Y REALIZACIÓN DE CONTENIDOS AUDIOVISUALES PARA LOS DIFERENTES PROYECTOS DE LA AGENCIA DE EDUCACIÓN POSTSECUNDARIA DE MEDELLÍN – SAPIENCIA. 
7. APOYAR LA DOCUMENTACIÓN DE PROCEDIMIENTOS, MANUALES, INSTRUCTIVOS, FORMATOS Y DEMÁS DOCUMENTOS QUE TENGAN RELACIÓN CON LAS ACTIVIDADES DEL PROCESO AL CUAL APOYA, CONFORME A LOS LINEAMIENTOS DEL SISTEMA DE GESTIÓN DE LA CALIDAD DE LA AGENCIA DE EDUCACIÓN POSTSECUNDARIA-SAPIENCIA 
8. APOYAR LA PRODUCCIÓN DE PRODUCTOS PARA EL PLAN DE COMUNICACIÓN INTERNA DE LA AGENCIA. 
9. ACTUALIZACIÓN DE LOS VIDEOS INSTRUCTIVOS DE LOS DIFERENTES PROCESOS Y PROGRAMAS DE LA AGENCIA. 
10. ORGANIZAR, CONSERVAR Y TRANSFERIR AL ÁREA DE GESTIÓN DOCUMENTAL LOS DOCUMENTOS QUE PRODUCE EN DESARROLLO DE SUS OBLIGACIONES, SEGÚN EL LISTADO MAESTRO DE DOCUMENTOS Y LOS TIEMPOS ESTABLECIDOS POR LAS TABLAS DE RETENCIÓN DOCUMENTAL. ADEMÁS DE REMITIR AL SUPERVISOR ASIGNADO, EL BACKUP DE TODAS LAS EVIDENCIAS DE LAS ACTIVIDADES REPORTADAS DURANTE LA EJECUCIÓN DEL CONTRATO E IGUALMENTE ESTAR A PAZ Y SALVO CON LA AGENCIA. 
11. ASISTIR A REUNIONES, CAPACITACIONES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</si>
  <si>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https://community.secop.gov.co/Public/Tendering/OpportunityDetail/Index?noticeUID=CO1.NTC.9534829&amp;isFromPublicArea=True&amp;isModal=False</t>
  </si>
  <si>
    <t>http://medellin.gestiontransparente.com/Rendicion/RegIngresoContract.aspx?p1=170-2026&amp;event=inicio</t>
  </si>
  <si>
    <t>65-46-101065329</t>
  </si>
  <si>
    <t>https://sapienciagov.sharepoint.com/:f:/s/PRUEBAGESTIONDOCUMENTAL/IgAJmi4q_Nk_R5Dabp1CuIUkAScCNfJjZRtBIJXkohPECEg?e=wzOH1l</t>
  </si>
  <si>
    <t>CO1.PCCNTR.8902203</t>
  </si>
  <si>
    <t>171 DE 2026</t>
  </si>
  <si>
    <t>MARIA ALEJANDRA CORREA GRISALES</t>
  </si>
  <si>
    <t>PRESTACIÓN DE SERVICIOS DE FORMA TEMPORAL COMO PROFESIONAL II EN EL ÁREA DE GESTIÓN DE COMUNICACIONES PARA PROYECTAR EL DISEÑO Y PUESTA EN MARCHA DE LA ESTRATEGIA COMUNICACIONAL INTERNA Y GESTIÓN DE LOS PROCESOS COMUNICACIONALES DE CADA UNO DE LOS PROGRAMAS DE SAPIENCIA, GARANTIZANDO UNA COMUNICACIÓN FLUIDA ENTRE LAS DEMÁS ÁREAS Y EL ÁREA DE COMUNICACIONES</t>
  </si>
  <si>
    <t>1. DESARROLLAR, EJECUTAR Y EVALUAR EL PLAN DE COMUNICACIÓN INTERNA ARTICULANDO LAS ÁREAS Y/O DEPENDENCIAS DE LA AGENCIA PARA FACILITAR EL FLUJO DE INFORMACIÓN ENTRA LOS DISTINTOS COLABORADORES DE LA AGENCIA DE EDUCACIÓN POSTSECUNDARIA DE MEDELLÍN – SAPIENCIA, SOPORTADAS A TRAVÉS DE INFORMES BIMESTRALES PARA DAR CUMPLIMIENTO AL PLAN DE ACCIÓN. 2. APOYAR LAS ESTRATEGIAS DE DIVULGACIÓN IMPLEMENTADAS PARA EL EJERCICIO DE RENDICIÓN DE CUENTAS DESARROLLADO POR EL ÁREA DE PLANEACIÓN ESTRATÉGICA DE LA AGENCIA. 3. REDACTAR, EDITAR LOS PROCESOS EN LA PRODUCCIÓN DE INFORMACIÓN Y TAREA DE REPORTERÍA PARA LOS DIFERENTES PROYECTOS DE LA AGENCIA DE EDUCACIÓN POSTSECUNDARIA DE MEDELLÍN – SAPIENCIA, PARA MEDIOS IMPRESOS, RADIALES, TELEVISIVOS Y DIGITALES, TANTO CONVENCIONALES COMO ALTERNATIVOS (COMUNICADOS, BOLETINES DE PRENSA, CRÓNICAS, GUIONES, LIBRETOS, ENTRE OTROS) 4. SERVIR DE ENLACE CON LAS DEMÁS SECRETARÍAS Y ENTIDADES DEL CONGLOMERADO, PARA LA REALIZACIÓN DE CAMPAÑAS CONJUNTAS, REUNIONES EXTERNAS, ETC. 5. GESTIONAR EL ENVÍO DE CORREOS Y SMS MASIVOS DE LA AGENCIA CON SUS PÚBLICOS DE INTERÉS, A TRAVÉS DE LAS PLATAFORMAS DISPUESTAS PARA DICHA FUNCIÓN. 6. REALIZAR LOS RESPECTIVOS INFORMES DE CADA UNO DE LOS ENVÍOS MASIVOS REALIZADOS, CON DETALLE DEL ÁREA SOLICITANTE, BASE DE DATOS UTILIZADA Y REGISTRO DE CORREOS ENVIADOS, ABIERTOS Y RECHAZADOS. 7. MANTENER ACTUALIZADO LA CARPETA DE COMUNICACIONES CON TODOS LOS DOCUMENTOS LEGALES QUE HAGAN PARTE DE LAS FUNCIONES DEL ÁREA TALES COMO: AUTORIZACIONES DE USO DE IMAGEN, PERMISOS PARA GRABACIONES EN ESPACIOS PRIVADOS O PÚBLICOS, Y HACER DEBIDO TRASLADO AL ARCHIVO INSTITUCIONAL DE LA AGENCIA DE EDUCACIÓN POSTSECUNDARIA DE MEDELLÍN – SAPIENCIA 8. APOYAR EL DESARROLLO DE EVENTOS Y ACTIVIDADES DE LOS DIFERENTES PROYECTOS DE LA AGENCIA DE EDUCACIÓN POSTSECUNDARIA DE MEDELLÍN – SAPIENCIA. 9. ORGANIZAR, CONSERVAR Y TRANSFERIR AL ÁREA DE GESTIONA DOCUMENTAL LOS DOCUMENTOS QUE PRODUCE EN DESARROLLO DE SUS OBLIGACIONES, SEGÚN EL LISTADO MAESTRO DE DOCUMENTOS Y LOS TIEMPOS ESTABLECIDOS POR LAS TABLAS DE RETENCIÓN DOCUMENTAL. 10. ASISTIR A REUNIONES, CAPACITACIONES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</si>
  <si>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https://community.secop.gov.co/Public/Tendering/OpportunityDetail/Index?noticeUID=CO1.NTC.9534788&amp;isFromPublicArea=True&amp;isModal=False
</t>
  </si>
  <si>
    <t>http://medellin.gestiontransparente.com/Rendicion/RegIngresoContract.aspx?p1=171-2026&amp;event=inicio</t>
  </si>
  <si>
    <t>65-46-101065332</t>
  </si>
  <si>
    <t>https://sapienciagov.sharepoint.com/:f:/s/PRUEBAGESTIONDOCUMENTAL/IgDRNHZOgVd9S4NGtXyMs-MKARBAYjOEhpPRugw1xv0cbCk?e=e59gfm</t>
  </si>
  <si>
    <t>CO1.PCCNTR.8902232</t>
  </si>
  <si>
    <t>172 DE 2026</t>
  </si>
  <si>
    <t>ALEJANDRO GUERRA BETANCUR</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</si>
  <si>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ASÍ COMO LA ACTUALIZACIÓN DE LA PAGINA WEB DE LA AGENCIA PARA MEJORAR LA CALIDAD DE INTERACTIVIDAD DE LAS PERSONAS CON LA MISMA.</t>
  </si>
  <si>
    <t>1. DESARROLLAR, PLANIFICAR, EJECUTAR MEJORAS RELACIONADAS CON LA EXPERIENCIA DE USUARIO DE LA PÁGINA WEB DE LA AGENCIA DE EDUCACIÓN POSTSECUNDARIA DE MEDELLÍN – SAPIENCIA. 
2. DESARROLLAR, PLANIFICAR, EJECUTAR MEJORAS RELACIONADAS CON LA IMAGEN, ORDEN Y ALMACENAMIENTO DE INFORMACIÓN DE LA PÁGINA WEB DE LA AGENCIA DE EDUCACIÓN POSTSECUNDARIA DE MEDELLÍN – SAPIENCIA, SEGÚN MANUAL DE IMAGEN DE LA ENTIDAD. 
3. GARANTIZAR LA ACCESIBILIDAD WEB DE LA SEDE ELECTRÓNICA, CONFORME A LOS ESTÁNDARES DEFINIDOS EN LA RESOLUCIÓN 1519 DE 2020 DEL MINISTERIO DE TECNOLOGÍAS DE LA INFORMACIÓN Y LAS COMUNICACIONES (MINTIC) Y LA LEY 1712 DE 2014 SOBRE TRANSPARENCIA Y ACCESO A LA INFORMACIÓN. 
4. APOYAR EL DESARROLLO DE EVENTOS Y ACTIVIDADES DE LOS DIFERENTES PROYECTOS DE LA AGENCIA DE EDUCACIÓN POSTSECUNDARIA DE MEDELLÍN – SAPIENCIA.  
5. APOYAR EL CUBRIMIENTO DE LOS DIFERENTES EVENTOS, REUNIONES, ESPACIOS EN LOS QUE LA AGENCIA DE EDUCACIÓN POSTSECUNDARIA DE MEDELLÍN – SAPIENCIA, TENGA PARTICIPACIÓN.  
6. APOYAR EL DESARROLLO DE CAMPAÑAS DE COMUNICACIÓN QUE SE REQUIERAN PARA VISIBILIZAR LA GESTIÓN DE LAS DIFERENTES ÁREAS Y SUS PROGRAMAS, A TRAVÉS DE DESARROLLOS TECNOLÓGICOS DIDÁCTICOS QUE ACERQUEN LA OFERTA A LOS PÚBLICOS DE INTERÉS.
7. ORGANIZAR, CONSERVAR Y TRANSFERIR AL ÁREA DE GESTIONA DOCUMENTAL LOS DOCUMENTOS QUE PRODUCE EN DESARROLLO DE SUS OBLIGACIONES, SEGÚN EL LISTADO MAESTRO DE DOCUMENTOS Y LOS TIEMPOS ESTABLECIDOS POR LAS TABLAS DE RETENCIÓN DOCUMENTAL. 
8. ASISTIR A REUNIONES, CAPACITACIONES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</si>
  <si>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https://community.secop.gov.co/Public/Tendering/OpportunityDetail/Index?noticeUID=CO1.NTC.9534871&amp;isFromPublicArea=True&amp;isModal=False</t>
  </si>
  <si>
    <t>http://medellin.gestiontransparente.com/Rendicion/RegIngresoContract.aspx?p1=172-2026&amp;event=inicio</t>
  </si>
  <si>
    <t>https://sapienciagov.sharepoint.com/:f:/s/PRUEBAGESTIONDOCUMENTAL/IgAEsHpchZUpQLfgEMuRxxD1AYHl4N9alD3CEcJhpxbBT2U?e=qiB6yd</t>
  </si>
  <si>
    <t>CO1.PCCNTR.8902258</t>
  </si>
  <si>
    <t>173 DE 2026</t>
  </si>
  <si>
    <t>RICARDO MONSALVE GAVIRIA</t>
  </si>
  <si>
    <t>PRESTACIÓN DE SERVICIOS DE FORMA TEMPORAL COMO ESPECIALISTA I EN COMUNICACIONES, PARA DESARROLLAR Y PONER EN MARCHA LA ESTRATEGIA DE COMUNICACIONES EXTERNAS, QUE FORTALEZCA EL POSICIONAMIENTO DE LA AGENCIA ANTE SU PÚBLICO OBJETIVO, MEDIOS DE COMUNICACIÓN NECESARIA PARA DAR A CONOCER Y PROMOCIONAR LAS ACTIVIDADES DESARROLLADAS Y LA MISIONALIDAD DE SAPIENCIA</t>
  </si>
  <si>
    <t>1. ORIENTAR LA PRODUCCIÓN DE INFORMACIÓN Y REPORTERÍA SOBRE LOS DIFERENTES PROYECTOS DE LA AGENCIA DE EDUCACIÓN POSTSECUNDARIA DE MEDELLÍN – SAPIENCIA, PARA MEDIOS IMPRESOS, RADIALES, TELEVISIVOS Y DIGITALES, TANTO CONVENCIONALES COMO ALTERNATIVOS (COMUNICADOS, BOLETINES DE PRENSA, CRÓNICAS, GUIONES, LIBRETOS, ENTRE OTROS) 2. GESTIONAR ESPACIOS DE INTERACCIÓN DE LA AGENCIA CON MEDIOS DE COMUNICACIÓN PARA DIFUSIÓN DE INFORMACIÓN ASOCIADA A LA AGENCIA DE EDUCACIÓN POSTSECUNDARIA DE MEDELLÍN – SAPIENCIA, SOBRETODO RELACIONADAS CON CONVOCATORIAS U OPORTUNIDADES QUE SEAN DE INTERÉS DE LA CIUDADANÍA. 3. APOYO EN TEMAS DE VOCERÍA PARA QUIENES DESEMPEÑEN EL ROL DE VOCEROS OFICIALES DESDE LA AGENCIA, ELABORANDO TALLERES QUE PERMITAN UN MEJOR DESARROLLO DE DISCURSO POR PARTE DE ESTOS ACTORES HACIA SUS PÚBLICOS DE INTERÉS. 4. PROYECCIÓN DE BULLETS O DOCUMENTOS QUE SIRVAN DE APOYO DE INFORMACIÓN PARA DIRECCIÓN GENERAL, EN CASO QUE SE NECESITE UNA ATENCIÓN A MEDIOS DE COMUNICACIÓN. 5. ACTUALIZACION DE MANUAL DE PRENSA PARA LA AGENCIA DE EDUCACIÓN POSTSECUNDARIA DE MEDELLÍN – SAPIENCIA., DONDE SE CONTEMPLE DE IGUAL MANERA UN PASO A PASO PARA LA ATENCIÓN Y MANEJO DE POSIBLES CRISIS EN LA ENTIDAD. 6. ELABORACIÓN DE UN MAPA DE POSIBLES RIESGOS QUE PUEDA TENER LA AGENCIA DE EDUCACIÓN POSTSECUNDARIA DE MEDELLÍN – SAPIENCIA Y CÓMO DARLE UN CORRECTO MANEJO. 7. APOYAR EL MONITOREO DIARIO DE NOTICIAS O INFORMES EN MATERIA DE EDUCACIÓN A NIVEL NACIONAL Y LOCAL, QUE PUEDAN TENER INCIDENCIA PARA LA AGENCIA DE EDUCACIÓN POSTSECUNDARIA DE MEDELLÍN – SAPIENCIA. 8. GESTIONAR ESPACIOS DE RELACIONAMIENTO DE LA AGENCIA CON PÚBLICOS EXTERNOS ESTRATÉGICOS PARA EL FORTALECIMIENTO DE LA GESTIÓN INSTITUCIONAL. 9. SER EL ENLACE ENTRE LA AGENCIA DE EDUCACIÓN POSTSECUNDARIA SAPIENCIA Y LA SECRETARÍA DE COMUNICACIONES DEL DISTRITO. ASISTIENDO A LAS REUNIONES QUE ASÍ LO AMERITEN Y GARANTIZANDO EL FLUJO DE INFORMACIÓN Y DOCUMENTOS QUE SEAN REQUERIDOS. 10. GESTIONAR EL ARCHIVO DE PRENSA INSTITUCIONAL, LAS BASES DE DATOS DE PRENSA Y PÚBLICOS OBJETIVOS PARA EL ENVÍO DE BOLETINES E INFORMACIÓN INSTITUCIONAL DE RELEVANCIA. 11. APOYAR EL DESARROLLO DE ENCUENTROS Y ACTIVIDADES DE LOS DIFERENTES PROYECTOS DE LA AGENCIA DE EDUCACIÓN POSTSECUNDARIA DE MEDELLÍN – SAPIENCIA, GESTIONANDO EL CUBRIMIENTO Y ASISTENCIA DE MEDIOS DE COMUNICACIÓN QUE AYUDEN A LA VISIBILIDAD DE ESTOS ESPACIOS. 12. ORGANIZAR, CONSERVAR Y TRANSFERIR AL ÁREA DE GESTIONA DOCUMENTAL LOS DOCUMENTOS QUE PRODUCE EN DESARROLLO DE SUS OBLIGACIONES, SEGÚN EL LISTADO MAESTRO DE DOCUMENTOS Y LOS TIEMPOS ESTABLECIDOS POR LAS TABLAS DE RETENCIÓN DOCUMENTAL. 13. ASISTIR A REUNIONES, ORIENTACIONES TÉCNICAS O ENCUENTROS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</si>
  <si>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https://community.secop.gov.co/Public/Tendering/OpportunityDetail/Index?noticeUID=CO1.NTC.9534990&amp;isFromPublicArea=True&amp;isModal=False
</t>
  </si>
  <si>
    <t>http://medellin.gestiontransparente.com/Rendicion/RegIngresoContract.aspx?p1=173-2026&amp;event=inicio</t>
  </si>
  <si>
    <t>65-46-101065333</t>
  </si>
  <si>
    <t>https://sapienciagov.sharepoint.com/:f:/s/PRUEBAGESTIONDOCUMENTAL/IgAs_Qo6fVDESqWUYpM4h4UjAdh1r0cIiLy06MOHMZgE9zA?e=6pAnYR</t>
  </si>
  <si>
    <t xml:space="preserve">JOSE DAVID RAMIREZ ABRAHAM
</t>
  </si>
  <si>
    <t>CO1.PCCNTR.8902811</t>
  </si>
  <si>
    <t>174 DE 2026</t>
  </si>
  <si>
    <t>LUCIANA VELEZ ARENAS</t>
  </si>
  <si>
    <t>PRESTACIÓN DE SERVICIOS PROFESIONALES DE FORMA TEMPORAL COMO PROFESIONAL P III DEL ÁREA DE PLANEACIÓN ESTRATÉGICA DE LA AGENCIA PARA APOYAR EL SEGUIMIENTO DEL MODELO INTEGRADO DE PLANEACIÓN Y GESTIÓN (MIPG) Y LAS POLÍTICAS INSTITUCIONALES RELACIONADAS, EL SISTEMA INTEGRADO DE GESTIÓN (SIG) Y EL SEGUIMIENTO A LA MATRIZ DE RIESGOS Y LA ELABORACIÓN Y SEGUIMIENTO A LOS PLANES DE MEJORAMIENTO DE LA AGENCIA DE EDUCACIÓN POSTSECUNDARIA DE MEDELLÍN – SAPIENCIA.</t>
  </si>
  <si>
    <t xml:space="preserve">1. APOYAR LA IMPLEMENTACIÓN Y EL SEGUIMIENTO DEL MODELO INTEGRADO DE PLANEACIÓN Y GESTIÓN (MIPG), CONFORME AL DECRETO 1499 DE 2017. 
2. APOYAR EL DISEÑO Y ACTUALIZACIÓN PERMANENTE DE LA DOCUMENTACIÓN DEL SISTEMA INTEGRADO DE GESTIÓN (SIG) DE SAPIENCIA Y DEL LISTADO MAESTRO DE DOCUMENTOS, EN ARTICULACIÓN CON LÍDERES DE LOS PROCESOS. 
3. APOYAR LA IMPLEMENTACIÓN Y USABILIDAD DEL SOFTWARE ISOLUCION, ASÍ COMO SU DEBIDO FUNCIONAMIENTO, ACCESO A USUARIOS INTERNOS, MEJORAMIENTO DE LOS MÓDULOS PARAMETRIZADOS Y ACTUALIZACIONES, GENERANDO UN REPORTE AL SUPERVISOR DEL CONTRATO DE SOPORTE PARA CADA PERÍODO DE FACTURACIÓN. 
4. APOYAR MEDIANTE ACOMPAÑAMIENTOS, SENSIBILIZACIONES Y/O CAPACITACIONES, DE MANERA PEDAGÓGICA Y DIDÁCTICA, AL PERSONAL DE LA AGENCIA EN LOS ELEMENTOS DEL SISTEMA INTEGRADO DE GESTIÓN (SIG), MODELO INTEGRADO DE PLANEACIÓN Y GESTIÓN (MIPG) Y USO DEL SOFTWARE ISOLUCION. 
5. APOYAR A LA SUBDIRECCIÓN ADMINISTRATIVA Y FINANCIERA EN LA DEFINICIÓN DE TEMAS PARA EL COMITÉ INSTITUCIONAL DE GESTIÓN Y DESEMPEÑO Y LA COMPILACIÓN DE TEMAS PARA CADA SESIÓN. 
6. APOYAR EL SEGUIMIENTO Y ANÁLISIS DEL DESEMPEÑO DE LOS PROCESOS INSTITUCIONALES, MEDIANTE LA MEDICIÓN DE INDICADORES, PLANES DE MEJORAMIENTO Y LA GESTIÓN DE RIESGOS IDENTIFICADOS EN LA AGENCIA, ASÍ COMO LA ELABORACIÓN DE INFORMES QUE PERMITAN ATENDER REQUERIMIENTOS Y EVIDENCIAR RESULTADOS. 
7. APOYAR EN LA PLANEACIÓN, EJECUCIÓN Y SEGUIMIENTO DE LAS ACTIVIDADES PLANTEADAS EN EL SISTEMA DE GESTIÓN AMBIENTAL DE LA AGENCIA, EN ARTICULACIÓN CON EL SGSST. 
8. COORDINAR Y BRINDAR APOYO EN LA PLANIFICACIÓN, DESARROLLO Y SEGUIMIENTO DE AUDITORÍAS INTERNAS DEL SISTEMA DE GESTIÓN DE LA CALIDAD, MEDIANTE LA ORGANIZACIÓN DE RECURSOS, ELABORACIÓN DE CRONOGRAMAS, ACOMPAÑAMIENTO A LOS EQUIPOS AUDITORES, CONSOLIDACIÓN DE HALLAZGOS Y SEGUIMIENTO A LAS ACCIONES CORRECTIVAS, CON EL PROPÓSITO DE VERIFICAR EL CUMPLIMIENTO DE LOS REQUISITOS DEL SISTEMA FOMENTANDO LA MEJORA CONTINUA. 
9. ENTREGAR A PLANEACIÓN ESTRATÉGICA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PROGRAMA DE TRANSPARENCIA Y ÉTICA PÚBLICA Y RENDICIÓN PÚBLICA DE CUENTAS DE LA ENTIDAD.; QUE LE SEAN DELEGADOS Y ASIGNADOS POR EL LÍDER DE SU PROCESO. 
10. ATENDER LAS RESPUESTAS A REQUERIMIENTOS Y SOLICITUDES INTERNAS DE LAS DIFERENTES ÁREAS O DEPENDENCIAS DE SAPIENCIA, Y ATENDER LOS REQUERIMIENTOS Y SOLICITUDES DE INFORMACIÓN DE LAS DEPENDENCIAS DE LA ALCALDÍA DE MEDELLÍN, ENTES DE CONTROL U OTRAS ORGANIZACIONES. 
11. APOYAR LAS ACTIVIDADES EN MATERIA CONTRACTUAL QUE LE SEAN ASIGNADAS Y/O REQUERIDAS PARA EL DESARROLLO DE LOS PROYECTOS Y LAS ACTIVIDADES DE LOS PROCESOS, DE ACUERDO CON LOS MANUALES Y POLÍTICAS ESTABLECIDOS EN SUS ETAPAS PRECONTRACTUAL, CONTRACTUAL Y POSTCONTRACTUAL.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</si>
  <si>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https://community.secop.gov.co/Public/Tendering/OpportunityDetail/Index?noticeUID=CO1.NTC.9535286&amp;isFromPublicArea=True&amp;isModal=False</t>
  </si>
  <si>
    <t>http://medellin.gestiontransparente.com/Rendicion/RegIngresoContract.aspx?p1=174-2026&amp;event=inicio</t>
  </si>
  <si>
    <t xml:space="preserve"> 65-46-101065321</t>
  </si>
  <si>
    <t>https://sapienciagov.sharepoint.com/:f:/s/PRUEBAGESTIONDOCUMENTAL/IgDNTip8m6EFQZSO9DOpzZyiAVlJR1ToC3N5IkU9R0Q4IK0?e=dkgcCh</t>
  </si>
  <si>
    <t>CO1.PCCNTR.8902832</t>
  </si>
  <si>
    <t>175 DE 2026</t>
  </si>
  <si>
    <t>JULIANA RÍOS GALLEGO</t>
  </si>
  <si>
    <t>PRESTACIÓN DE SERVICIOS PROFESIONALES DE FORMA TEMPORAL COMO PROFESIONAL P III DE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</si>
  <si>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1. ELABORAR EL PLAN DE TRABAJO E IMPLEMENTAR CONCEPTUAL Y METODOLÓGICAMENTE LA POLÍTICA DE GESTIÓN DEL CONOCIMIENTO E INNOVACIÓN DE LA AGENCIA, ENMARCADO EN LOS TRES EJES QUE LA COMPONEN: HERRAMIENTAS DE APROPIACIÓN Y ANALÍTICA INSTITUCIONAL, SABER INNOVAR PARA LA VIDA Y CULTURA DEL COMPARTIR, COMUNICAR Y TRANSFORMAR. 2. REALIZAR EL ANÁLISIS Y EVALUACIÓN DE LA IMPLEMENTACIÓN DE LA POLÍTICA INSTITUCIONAL DE GESTIÓN DEL CONOCIMIENTO E INNOVACIÓN DE LA AGENCIA INCLUYENDO LAS ACTIVIDADES DEL EQUIPO CATALIZADOR. 3. APOYAR EN LA ACTUALIZACIÓN Y/O MEJORAS DE LA INFORMACIÓN DOCUMENTADA DEL SISTEMA INTEGRADO DE GESTIÓN (SIG), DE ACUERDO CON LAS NECESIDADES DE LOS PROCESOS REQUERIDOS. 4. ELABORAR EL AUTODIAGNÓSTICO DE MIPG DE LA POLÍTICA INSTITUCIONAL A CARGO Y DEMÁS PROCESOS QUE ASÍ LO REQUIERAN, UNA VEZ EJECUTADAS LAS ACTIVIDADES PROGRAMADAS EN EL PLAN DE TRABAJO. 5. APOYAR TÉCNICAMENTE LAS ACTIVIDADES DE FORMULACIÓN, IMPLEMENTACIÓN, SEGUIMIENTO Y EVALUACIÓN DE LA POLÍTICA PÚBLICA DE EDUCACIÓN POSTSECUNDARIA DEL DISTRITO. 6. APOYAR EL SEGUIMIENTO DE LA POLÍTICA INSTITUCIONAL DE PARTICIPACIÓN CIUDADANA INCLUYENDO LA ESTRATEGIA DE RENDICIÓN DE CUENTAS DE LA AGENCIA, ENMARCADA EN LAS CINCO ETAPAS DEL MANUAL ÚNICO DE RENDICIÓN DE CUENTAS (APRESTAMIENTO, DISEÑO, PREPARACIÓN, EJECUCIÓN, SEGUIMIENTO Y EVALUACIÓN). 7. ACTUALIZAR LA POLÍTICA DE PARTICIPACIÓN CIUDADANA DE LA AGENCIA, TENIENDO EN CUENTA EN ELLA EL ENFOQUE DIFERENCIAL Y LOS LINEAMIENTOS ESTABLECIDOS DE MIPG Y MATRIZ ITA. 8. DINAMIZAR ESPACIOS Y ESTRATEGIAS QUE PROMUEVAN LA POLÍTICA INSTITUCIONAL DE PARTICIPACIÓN CIUDADANA AL INTERIOR DE LA AGENCIA. 9. REPORTAR EL AVANCE Y SEGUIMIENTO DE LOS INDICADORES Y METAS ESTABLECIDAS EN LOS INSTRUMENTOS DE PLANEACIÓN DE LA AGENCIA, TALES COMO: PLAN DE ACCIÓN INSTITUCIONAL, MATRIZ DE CUMPLIMIENTO DE TRANSPARENCIA Y ACCESO A LA INFORMACIÓN Y PLAN ANTICORRUPCIÓN CUANDO SEA REQUERIDO. 10. ATENDER LAS RESPUESTAS A REQUERIMIENTOS Y SOLICITUDES INTERNAS DE LAS DIFERENTES ÁREAS O DEPENDENCIAS DE SAPIENCIA, Y ATENDER LOS REQUERIMIENTOS Y SOLICITUDES DE INFORMACIÓN DE LAS DEPENDENCIAS DE LA ALCALDÍA DE MEDELLÍN, ENTES DE CONTROL U OTRAS ORGANIZACIONES. 11. APOYAR LAS ACTIVIDADES EN MATERIA CONTRACTUAL QUE LE SEAN ASIGNADAS Y/O REQUERIDAS PARA EL DESARROLLO DE LOS PROYECTOS Y LAS ACTIVIDADES DE LOS PROCESOS, DE ACUERDO CON LOS MANUALES Y POLÍTICAS ESTABLECIDOS EN SUS ETAPAS PRECONTRACTUAL, CONTRACTUAL Y POSTCONTRACTUAL. 12.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</si>
  <si>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https://community.secop.gov.co/Public/Tendering/OpportunityDetail/Index?noticeUID=CO1.NTC.9535729&amp;isFromPublicArea=True&amp;isModal=False
</t>
  </si>
  <si>
    <t>http://medellin.gestiontransparente.com/Rendicion/RegIngresoContract.aspx?p1=175-2026&amp;event=inicio</t>
  </si>
  <si>
    <t xml:space="preserve"> 65-46-101065324</t>
  </si>
  <si>
    <t>https://sapienciagov.sharepoint.com/:f:/s/PRUEBAGESTIONDOCUMENTAL/IgDqzEf9iVS2SoVrfNdLduLXAdLUTK0h8KYzqVEWPsLgx58?e=aocOP7</t>
  </si>
  <si>
    <t>CO1.PCCNTR.8902862</t>
  </si>
  <si>
    <t>176 DE 2026</t>
  </si>
  <si>
    <t>JOHAN STEVEN BOLIVAR URIBE</t>
  </si>
  <si>
    <t>PRESTACIÓN DE SERVICIOS PROFESIONALES DE FORMA TEMPORAL COMO TÉCNICO III DEL ÁREA DE PLANEACIÓN ESTRATÉGICA DE LA AGENCIA PARA LA ESTANDARIZACIÓN Y DEPURACIÓN DE BASES DE DATOS, ASI COMO LA ACTUALIZACIÓN DE LA BATERÍA DE INDICADORES Y LA ORGANIZACIÓN DE LA INFORMACIÓN PRODUCIDA EN LAS ÁREAS MISIONALES Y EL OBSERVATORIO DE SAPIENCIA – ODES</t>
  </si>
  <si>
    <t xml:space="preserve">1. ESTANDARIZAR LAS BASES DE DATOS GENERADAS POR LAS ÁREAS MISIONALES DE LA AGENCIA CON EL PROPÓSITO DE CREAR FLUJOS AUTOMÁTICOS Y UNIFORMES DE INFORMACIÓN CON PLANEACIÓN ESTRATÉGICA. 
2. REALIZAR EL TRATAMIENTO (LIMPIEZA, HOMOLOGACIÓN, ESTANDARIZACIÓN) Y ACTUALIZACIÓN DE LAS BASES DE DATOS, SEGÚN LAS NECESIDADES DE INFORMACIÓN QUE TENGA LA AGENCIA. 
3. REALIZAR MIGRACIÓN DE INFORMACIÓN A MOTORES DE BÚSQUEDA TALES COMO MYSQL, SQL SERVER, MARIA DB, GOOGLE CLOUD, ENTRE OTRAS. 
4. DISEÑAR Y ACTUALIZAR LOS TABLEROS DE CONTROL PARA EL SEGUIMIENTO DE LOS INDICADORES ESTABLECIDOS EN EL PLAN ESTRATÉGICO INSTITUCIONAL - PEI, ASÍ COMO AQUELLOS INCLUIDOS EN LA MATRIZ DEL ÍNDICE DE TRANSPARENCIA Y ACCESO A LA INFORMACIÓN, EL PLAN DE ACCIÓN INSTITUCIONAL - PAI Y EL PROGRAMA DE TRANSPARENCIA Y ÉTICA PÚBLICA - PTEP DE LA AGENCIA. 
5. REALIZAR LA ACTUALIZACIÓN MENSUAL DE LA BATERÍA DE INDICADORES DE ACUERDO CON LOS REPORTES ENTREGADOS POR LAS ÁREAS MISIONALES Y LOS OBTENIDOS A PARTIR DE SISTEMAS DE INFORMACIÓN DEL MINISTERIO DE EDUCACIÓN NACIONAL. 
6. ACTUALIZAR LOS TABLEROS DE CONTROL ASOCIADOS AL SEGUIMIENTO DE LOS INDICADORES RELACIONADOS EN EL PLAN ESTRATÉGICO INSTITUCIONAL – PEI, LOS ASOCIADOS A LA MATRIZ ITA, PLAN DE ACCIÓN Y PROGRAMA DE TRANSPARENCIA Y ÉTICA PÚBLICA EN PÁGINA WEB DE LA AGENCIA. 
7. CREAR Y ACTUALIZAR LOS DOCUMENTOS RELACIONADOS CON EL PROCEDIMIENTO DEL OBSERVATORIO DE SAPIENCIA Y LOS FORMATOS DE CALIDAD ASOCIADOS A ESTE.
8. SISTEMATIZAR Y AUTOMATIZAR LA INFORMACIÓN PRODUCIDA EN EL MARCO DE LA POLÍTICA PÚBLICA DE EDUCACIÓN POSTSECUNDARIA, JUNTO CON EL ANÁLISIS CUANTITATIVO DE LOS RESULTADOS OBTENIDOS EN LOS PRODUCTOS DERIVADOS EN EL PROCESO DE FORMULACIÓN DE LA POLÍTICA PÚBLICA DE EDUCACIÓN POSTSECUNDARIA. 
9. ATENDER LAS RESPUESTAS A REQUERIMIENTOS Y SOLICITUDES INTERNAS DE LAS DIFERENTES ÁREAS O DEPENDENCIAS DE SAPIENCIA, Y ATENDER LOS REQUERIMIENTOS Y SOLICITUDES DE INFORMACIÓN DE LAS DEPENDENCIAS DE LA ALCALDÍA DE MEDELLÍN, ENTES DE CONTROL U OTRAS ORGANIZACIONES.
10. APOYAR LAS ACTIVIDADES EN MATERIA CONTRACTUAL QUE LE SEAN ASIGNADAS Y/O REQUERIDAS PARA EL DESARROLLO DE LOS PROYECTOS Y LAS ACTIVIDADES DE LOS PROCESOS, DE ACUERDO CON LOS MANUALES Y POLÍTICAS ESTABLECIDOS EN SUS ETAPAS PRECONTRACTUAL, CONTRACTUAL Y POSTCONTRACTUAL.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</si>
  <si>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https://community.secop.gov.co/Public/Tendering/OpportunityDetail/Index?noticeUID=CO1.NTC.9535843&amp;isFromPublicArea=True&amp;isModal=False</t>
  </si>
  <si>
    <t>http://medellin.gestiontransparente.com/Rendicion/RegIngresoContract.aspx?p1=176-2026&amp;event=inicio</t>
  </si>
  <si>
    <t>https://sapienciagov.sharepoint.com/:x:/s/PRUEBAGESTIONDOCUMENTAL/IQBarMcpHL7nToF4suf6KhDNAdvn81Q_wWG7iplpTm-jahk?e=pc1c9J</t>
  </si>
  <si>
    <t>CO1.PCCNTR.8903633</t>
  </si>
  <si>
    <t>177 DE 2026</t>
  </si>
  <si>
    <t>JUAN DAVID CORREA HENAO</t>
  </si>
  <si>
    <t>PRESTACIÓN DE SERVICIOS PROFESIONALES DE FORMA TEMPORAL COMO PROFESIONAL P III DE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MEGATENDENCIAS EN EDUCACIÓN, ASÍ COMO LA ESTRATEGIA DE POSICIONAMIENTO Y RELACIONAMIENTO DEL OBSERVATORIO</t>
  </si>
  <si>
    <t>1. APOYAR EL PROCESO METODOLÓGICO (RASTREO DE INFORMACIÓN, OBJETO DE ESTUDIO, UNIVERSO MUESTRAL, CUESTIONARIO, LINEAMIENTOS PARA EL APLICATIVO, RELACIONAMIENTO DE ACTORES) PARA LA ELABORACIÓN DE ESTUDIOS O PROCESOS INVESTIGATIVOS EN TEMAS ESTRATÉGICOS DE EDUCACIÓN POSTSECUNDARIA. 2. ELABORAR LOS INFORMES DERIVADOS DE LOS ESTUDIOS O INVESTIGACIONES ACERCA DE TEMAS ESTRATÉGICOS PARA LA EDUCACIÓN POSTSECUNDARIA DE LA CIUDAD Y DE LA REGIÓN, SEGÚN REQUERIMIENTOS, PROGRAMACIÓN Y/O DIRECTRICES DE LA AGENCIA. 3. APOYAR LA ACTUALIZACIÓN, IMPLEMENTACIÓN, SEGUIMIENTO, EVALUACIÓN Y CONTINUIDAD DE LA ESTRATEGIA DE RELACIONAMIENTO Y CONSOLIDACIÓN DE ARTICULACIONES DEL ODES CON OTRAS DEPENDENCIAS DEL CONGLOMERADO DE LA ALCALDÍA. 4. CONTRIBUIR AL POSICIONAMIENTO DEL OBSERVATORIO Y VISIBILIDAD DE LA PRODUCCIÓN DEL ODES, EN LOS DIFERENTES MEDIOS DE LA AGENCIA, ASÍ COMO A LA ELABORACIÓN DE INFORMES PRODUCTO DEL RASTREO DE MEGATENDENCIAS EN EDUCACIÓN A NIVEL MUNDIAL. 5. APOYAR LA RESPUESTA A SOLICITUDES DE INFORMACIÓN EN MATERIA DE EDUCACIÓN POSTSECUNDARIA POR PARTE DE OTRAS DEPENDENCIAS DEL CONGLOMERADO DE LA ALCALDÍA, ENTES DE CONTROL O CIUDADANÍA EN GENERAL. 6. APOYAR LAS ACTIVIDADES EN MATERIA CONTRACTUAL QUE LE SEAN ASIGNADAS, REQUERIDAS PARA EL DESARROLLO DE LOS PROYECTOS Y LAS ACTIVIDADES DE LOS PROCESOS, DE ACUERDO CON LOS MANUALES Y POLÍTICAS ESTABLECIDOS EN SUS ETAPAS PRECONTRACTUAL, CONTRACTUAL Y POSTCONTRACTUAL. 7. ENTREGAR A PLANEACIÓN ESTRATÉGICA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QUE LE SEAN DELEGADOS Y ASIGNADOS POR EL LÍDER DE SU PROCESO. ADEMÁS, ATENDER LAS SOLICITUDES PARA EL DESARROLLO DE LA ESTRATEGIA DE RENDICIÓN PÚBLICA DE CUENTAS DE LA ENTIDAD. 8. PARTICIPAR EN LA ELABORACIÓN, ACTUALIZACIÓN Y MEJORAS DE LA INFORMACIÓN DOCUMENTADA DEL SISTEMA INTEGRADO DE GESTIÓN (SIG), DE ACUERDO CON LAS NECESIDADES DE LOS PROCESOS. 9. ASISTIR A REUNIONES O EVENTOS DE PARTICIPACIÓN INTERNAS Y/O INTERINSTITUCIONALES, QUE LE SEAN PROGRAMADAS Y DONDE SEA REQUERIDO PARA EL CONOCIMIENTO DE LA GESTIÓN DE LA AGENCIA O PARA ASUNTOS RELACIONADOS CON EL CONTRATO. 10. ATENDER LAS RESPUESTAS A REQUERIMIENTOS Y SOLICITUDES INTERNAS DE LAS DIFERENTES ÁREAS O DEPENDENCIAS DE SAPIENCIA, Y ATENDER LOS REQUERIMIENTOS Y SOLICITUDES DE INFORMACIÓN DE LAS DEPENDENCIAS DE LA ALCALDÍA DE MEDELLÍN, ENTES DE CONTROL U OTRAS ORGANIZACIONES. 11. APOYAR LAS ACTIVIDADES EN MATERIA CONTRACTUAL QUE LE SEAN ASIGNADAS Y/O REQUERIDAS PARA EL DESARROLLO DE LOS PROYECTOS Y LAS ACTIVIDADES DE LOS PROCESOS, DE ACUERDO CON LOS MANUALES Y POLÍTICAS ESTABLECIDOS EN SUS ETAPAS PRECONTRACTUAL, CONTRACTUAL Y POSTCONTRACTUAL. 12.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</si>
  <si>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https://community.secop.gov.co/Public/Tendering/OpportunityDetail/Index?noticeUID=CO1.NTC.9536536&amp;isFromPublicArea=True&amp;isModal=False
</t>
  </si>
  <si>
    <t>http://medellin.gestiontransparente.com/Rendicion/RegIngresoContract.aspx?p1=177-2026&amp;event=inicio</t>
  </si>
  <si>
    <t>65-46-101065325</t>
  </si>
  <si>
    <t>https://sapienciagov.sharepoint.com/:f:/s/PRUEBAGESTIONDOCUMENTAL/IgCo44VGOydbR5JL7UibVudgAZ_kaHC-m-OIjbVdiPODjfU?e=zdROY4</t>
  </si>
  <si>
    <t>CO1.PCCNTR.8879757</t>
  </si>
  <si>
    <t>178 DE 2026</t>
  </si>
  <si>
    <t>PAOLA TATIANA AGUDELO VELEZ</t>
  </si>
  <si>
    <t xml:space="preserve">1. VALIDAR Y CONTROLAR LA INFORMACIÓN RELACIONADA CON LOS PROCESOS DE INSCRIPCIÓN, PRESELECCIÓN, SELECCIÓN, LEGALIZACIÓN, RENOVACIÓN, CONDONACIÓN, LIQUIDACIÓN Y PASO AL COBRO DE LOS BENEFICIARIOS, VERIFICANDO EL CUMPLIMIENTO DE LOS REQUISITOS NORMATIVOS Y REGLAMENTARIOS. 
2. VERIFICAR LA CONSOLIDACIÓN, ACTUALIZACIÓN, CONSISTENCIA Y TRAZABILIDAD DE LAS BASES DE DATOS DE BENEFICIARIOS, FONDOS Y DEMÁS INFORMACIÓN INSTITUCIONAL, GARANTIZANDO SU INTEGRIDAD Y CONFIABILIDAD. 
3. REVISAR, ORGANIZAR Y ASEGURAR LA TRAZABILIDAD DE LOS EXPEDIENTES FÍSICOS Y DIGITALES, EN CUMPLIMIENTO DE LOS LINEAMIENTOS DE GESTIÓN DOCUMENTAL DE LA AGENCIA. 
4. APOYAR LA REVISIÓN, DOCUMENTACIÓN, ESTANDARIZACIÓN Y MEJORA DE LOS PROCEDIMIENTOS OPERATIVOS Y ADMINISTRATIVOS DE LA DIRECCIÓN TÉCNICA DE FONDOS, PROMOVIENDO LA EFICIENCIA Y LA CLARIDAD EN LOS FLUJOS DE TRABAJO. 
5. ORIENTAR A LA CIUDADANÍA Y A LOS BENEFICIARIOS, BRINDANDO INFORMACIÓN TÉCNICA Y NORMATIVA CLARA, OPORTUNA Y ADECUADA A SUS REQUERIMIENTOS, DE CONFORMIDAD CON LOS LINEAMIENTOS ESTABLECIDOS 
6. APOYAR LAS ACTIVIDADES DE DIVULGACIÓN Y PROMOCIÓN DEL PROGRAMA ÚNICO DE ACCESO Y PERMANENCIA Y SUS CONVOCATORIAS EN INSTITUCIONES, TERRITORIOS Y ESPACIOS COMUNITARIOS, FORTALECIENDO EL ACCESO OPORTUNO A LA OFERTA. 
7. PARTICIPAR EN PROCESOS DE FORMACIÓN, INDUCCIÓN Y ACOMPAÑAMIENTO TÉCNICO A CONTRATISTAS DE NIVELES INFERIORES O A NUEVOS INTEGRANTES DEL EQUIPO, PROMOVIENDO LA TRANSFERENCIA DE CONOCIMIENTO INSTITUCIONAL. 
8. ELABORAR REPORTES TÉCNICOS Y FINANCIEROS DE SEGUIMIENTO, CONSOLIDANDO LA INFORMACIÓN REQUERIDA POR LA DIRECCIÓN TÉCNICA DE FONDOS PARA EL ANÁLISIS Y MONITOREO DE LOS PROGRAMAS Y FONDOS ADMINISTRADOS. 
9. APOYAR LA RECOLECCIÓN, ORGANIZACIÓN Y CONSOLIDACIÓN DE LA INFORMACIÓN NECESARIA PARA EL SEGUIMIENTO DEL PLAN DE ACCIÓN DE LA DIRECCIÓN TÉCNICA DE FONDOS Y OTROS INSTRUMENTOS DE PLANEACIÓN, CONTROL Y EVALUACIÓN. 
10. APOYAR LA GESTIÓN DEL SISTEMA DE INFORMACIÓN DEL SERVICIO SOCIAL, INCLUYENDO LA RECOLECCIÓN, VALIDACIÓN Y REGISTRO DE DATOS RELACIONADOS CON LA PRESTACIÓN DEL SERVICIO POR PARTE DE LOS BENEFICIARIOS, COMO SOPORTE PARA LA RENOVACIÓN, CONSOLIDACIÓN DEL CRÉDITO O CONDONACIÓN. 
11. REALIZAR VISITAS DE VERIFICACIÓN Y/O SEGUIMIENTO EN TERRITORIO, CUANDO SEAN REQUERIDAS POR LA DIRECCIÓN TÉCNICA DE FONDOS, CON EL FIN DE CONSTATAR INFORMACIÓN, VALIDAR ESCENARIOS, CONDICIONES OPERATIVAS O RECOPILAR INSUMOS NECESARIOS PARA EL DESARROLLO DEL PUAP O EL CUMPLIMIENTO DE LAS OBLIGACIONES CONTRACTUALES.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</si>
  <si>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https://community.secop.gov.co/Public/Tendering/OpportunityDetail/Index?noticeUID=CO1.NTC.9511670&amp;isFromPublicArea=True&amp;isModal=False</t>
  </si>
  <si>
    <t>http://medellin.gestiontransparente.com/Rendicion/RegIngresoContract.aspx?p1=178-2026&amp;event=inicio</t>
  </si>
  <si>
    <t>https://sapienciagov.sharepoint.com/:f:/s/PRUEBAGESTIONDOCUMENTAL/IgCNk_Qgvz0dSrKaP_OCaoyEAd1Y4awGv1RnKvCoDei9XLs?e=TgCwR1</t>
  </si>
  <si>
    <t>CO1.PCCNTR.8880117</t>
  </si>
  <si>
    <t>179 DE 2026</t>
  </si>
  <si>
    <t>VICTOR ALFONSO TABORDA MOLINA</t>
  </si>
  <si>
    <t>1. VALIDAR Y CONTROLAR LA INFORMACIÓN RELACIONADA CON LOS PROCESOS DE INSCRIPCIÓN, PRESELECCIÓN, SELECCIÓN, LEGALIZACIÓN, RENOVACIÓN, CONDONACIÓN, LIQUIDACIÓN Y PASO AL COBRO DE LOS BENEFICIARIOS, VERIFICANDO EL CUMPLIMIENTO DE LOS REQUISITOS NORMATIVOS Y REGLAMENTARIOS. 2. VERIFICAR LA CONSOLIDACIÓN, ACTUALIZACIÓN, CONSISTENCIA Y TRAZABILIDAD DE LAS BASES DE DATOS DE BENEFICIARIOS, FONDOS Y DEMÁS INFORMACIÓN INSTITUCIONAL, GARANTIZANDO SU INTEGRIDAD Y CONFIABILIDAD. 3. REVISAR, ORGANIZAR Y ASEGURAR LA TRAZABILIDAD DE LOS EXPEDIENTES FÍSICOS Y DIGITALES, EN CUMPLIMIENTO DE LOS LINEAMIENTOS DE GESTIÓN DOCUMENTAL DE LA AGENCIA. 4. APOYAR LA REVISIÓN, DOCUMENTACIÓN, ESTANDARIZACIÓN Y MEJORA DE LOS PROCEDIMIENTOS OPERATIVOS Y ADMINISTRATIVOS DE LA DIRECCIÓN TÉCNICA DE FONDOS, PROMOVIENDO LA EFICIENCIA Y LA CLARIDAD EN LOS FLUJOS DE TRABAJO. 5. ORIENTAR A LA CIUDADANÍA Y A LOS BENEFICIARIOS, BRINDANDO INFORMACIÓN TÉCNICA Y NORMATIVA CLARA, OPORTUNA Y ADECUADA A SUS REQUERIMIENTOS, DE CONFORMIDAD CON LOS LINEAMIENTOS ESTABLECIDOS 6. APOYAR LAS ACTIVIDADES DE DIVULGACIÓN Y PROMOCIÓN DEL PROGRAMA ÚNICO DE ACCESO Y PERMANENCIA Y SUS CONVOCATORIAS EN INSTITUCIONES, TERRITORIOS Y ESPACIOS COMUNITARIOS, FORTALECIENDO EL ACCESO OPORTUNO A LA OFERTA. 7. PARTICIPAR EN PROCESOS DE FORMACIÓN, INDUCCIÓN Y ACOMPAÑAMIENTO TÉCNICO A CONTRATISTAS DE NIVELES INFERIORES O A NUEVOS INTEGRANTES DEL EQUIPO, PROMOVIENDO LA TRANSFERENCIA DE CONOCIMIENTO INSTITUCIONAL. 8. ELABORAR REPORTES TÉCNICOS Y FINANCIEROS DE SEGUIMIENTO, CONSOLIDANDO LA INFORMACIÓN REQUERIDA POR LA DIRECCIÓN TÉCNICA DE FONDOS PARA EL ANÁLISIS Y MONITOREO DE LOS PROGRAMAS Y FONDOS ADMINISTRADOS. 9. APOYAR LA RECOLECCIÓN, ORGANIZACIÓN Y CONSOLIDACIÓN DE LA INFORMACIÓN NECESARIA PARA EL SEGUIMIENTO DEL PLAN DE ACCIÓN DE LA DIRECCIÓN TÉCNICA DE FONDOS Y OTROS INSTRUMENTOS DE PLANEACIÓN, CONTROL Y EVALUACIÓN. 10. APOYAR LA GESTIÓN DEL SISTEMA DE INFORMACIÓN DEL SERVICIO SOCIAL, INCLUYENDO LA RECOLECCIÓN, VALIDACIÓN Y REGISTRO DE DATOS RELACIONADOS CON LA PRESTACIÓN DEL SERVICIO POR PARTE DE LOS BENEFICIARIOS, COMO SOPORTE PARA LA RENOVACIÓN, CONSOLIDACIÓN DEL CRÉDITO O CONDONACIÓN. 11. REALIZAR VISITAS DE VERIFICACIÓN Y/O SEGUIMIENTO EN TERRITORIO, CUANDO SEAN REQUERIDAS POR LA DIRECCIÓN TÉCNICA DE FONDOS, CON EL FIN DE CONSTATAR INFORMACIÓN, VALIDAR ESCENARIOS, CONDICIONES OPERATIVAS O RECOPILAR INSUMOS NECESARIOS PARA EL DESARROLLO DEL PUAP O EL CUMPLIMIENTO DE LAS OBLIGACIONES CONTRACTUALES. 12.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</si>
  <si>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https://community.secop.gov.co/Public/Tendering/OpportunityDetail/Index?noticeUID=CO1.NTC.9511876&amp;isFromPublicArea=True&amp;isModal=False
</t>
  </si>
  <si>
    <t>http://medellin.gestiontransparente.com/Rendicion/RegIngresoContract.aspx?p1=179-2026&amp;event=inicio</t>
  </si>
  <si>
    <t>https://sapienciagov.sharepoint.com/:f:/s/PRUEBAGESTIONDOCUMENTAL/IgA6exgtMp1DS4KZgVY36AFhASW_afZu_5rjlYerMdzLBdI?e=iRsqZh</t>
  </si>
  <si>
    <t>CO1.PCCNTR.8880252</t>
  </si>
  <si>
    <t>180 DE 2026</t>
  </si>
  <si>
    <t>SERGIO ANDRES CADAVID AGUDELO</t>
  </si>
  <si>
    <t>PRESTACIÓN DE SERVICIOS DE FORMA TEMPORAL PARA EL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</si>
  <si>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 xml:space="preserve">1. APOYAR LOS PROCESOS DE DIVULGACIÓN, INSCRIPCIÓN, VERIFICACIÓN, PRESELECCIÓN, SELECCIÓN, LEGALIZACIÓN Y RENOVACIÓN DE BENEFICIARIOS DE LOS PROGRAMAS DEL PUAP: MATRÍCULA CERO, BECAS FUTURO Y CRÉDITOS CONDONABLES. 
2. APOYAR LOS PROCESOS DE INSCRIPCIÓN, PRESELECCIÓN, SELECCIÓN, LEGALIZACIÓN, RENOVACIÓN, CONDONACIÓN, CASOS ESPECIALES Y LIQUIDACIÓN Y PASO AL COBRO DE LOS BENEFICIARIOS, VERIFICANDO EL CUMPLIMIENTO DE LOS REQUISITOS NORMATIVOS Y REGLAMENTARIOS. 
3. VERIFICAR LA CONSOLIDACIÓN, ACTUALIZACIÓN Y CONSISTENCIA DE LAS BASES DE DATOS DE BENEFICIARIOS Y FONDOS, GARANTIZANDO SU TRAZABILIDAD Y CONFIABILIDAD. 
4. APOYAR LA DOCUMENTACIÓN, REVISIÓN Y MEJORA DE LOS PROCEDIMIENTOS OPERATIVOS Y ADMINISTRATIVOS DE LA DIRECCIÓN TÉCNICA DE FONDOS. 
5. GARANTIZAR LA ORGANIZACIÓN Y TRAZABILIDAD DE LOS EXPEDIENTES FÍSICOS Y DIGITALES DE LOS BENEFICIARIOS, DE ACUERDO CON LOS LINEAMIENTOS DE GESTIÓN DOCUMENTAL DE LA AGENCIA. 
6. ORIENTAR A LA CIUDADANÍA Y A LOS BENEFICIARIOS EN LA RESOLUCIÓN DE INQUIETUDES TÉCNICAS O NORMATIVAS, BRINDANDO INFORMACIÓN CLARA Y OPORTUNA. 
7. PROYECTAR Y DAR RESPUESTA A SOLICITUDES Y PQRSDF RELACIONADAS CON LOS PROGRAMAS Y FONDOS, CONFORME A LOS LINEAMIENTOS DE LA OFICINA ASESORA JURÍDICA. 
8. APOYAR LA PROMOCIÓN Y DIVULGACIÓN DE LOS PROGRAMAS Y CONVOCATORIAS DEL PUAP EN INSTITUCIONES, TERRITORIOS Y ESPACIOS COMUNITARIOS, ASÍ COMO LA ARTICULACIÓN CON INSTITUCIONES EDUCATIVAS, OPERADORES Y ENTIDADES COMUNITARIAS PARA LA EJECUCIÓN DE LAS ESTRATEGIAS DEL PUAP. 
9. APOYAR LAS JORNADAS TERRITORIALES, FERIAS Y EVENTOS DE DIVULGACIÓN O ATENCIÓN A LA COMUNIDAD 
10. ELABORAR REPORTES TÉCNICOS Y FINANCIEROS DE SEGUIMIENTO, SEGÚN REQUERIMIENTOS DE LA DIRECCIÓN TÉCNICA DE FONDOS. 
11. APOYAR LA CONSOLIDACIÓN, VALIDACIÓN Y ANÁLISIS DE LA INFORMACIÓN NECESARIA PARA EL SEGUIMIENTO Y ACTUALIZACIÓN DEL PLAN DE ACCIÓN DE LA DIRECCIÓN TÉCNICA DE FONDOS, GARANTIZANDO LA COHERENCIA ENTRE LAS METAS, ACTIVIDADES, INDICADORES Y RESULTADOS REPORTADOS. 
12. ASISTIR A REUNIONES, COMITÉS O EVENTOS DE REPRESENTACIÓN COMUNITARIA, INTERNA O INTERINSTITUCIONAL CUANDO SU PARTICIPACIÓN SEA REQUERIDA PARA EL CUMPLIMIENTO DE LAS OBLIGACIONES.
13. REALIZAR VISITAS DE VALIDACIÓN A LOS ESCENARIOS DONDE SE PRESTA EL SERVICIO SOCIAL, VERIFICANDO LOS CRITERIOS DE CUMPLIMIENTO Y REALIZAR LAS ACCIONES NECESARIAS PARA LA ACTUALIZACIÓN Y MANTENIMIENTO DEL BANCO DE DATOS DE ESCENARIOS PARA LA PRESTACIÓN DE SERVICIO SOCIAL 
14.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</si>
  <si>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https://community.secop.gov.co/Public/Tendering/OpportunityDetail/Index?noticeUID=CO1.NTC.9512180&amp;isFromPublicArea=True&amp;isModal=False</t>
  </si>
  <si>
    <t>http://medellin.gestiontransparente.com/Rendicion/RegIngresoContract.aspx?p1=180-2026&amp;event=inicio</t>
  </si>
  <si>
    <t>https://sapienciagov.sharepoint.com/:f:/s/PRUEBAGESTIONDOCUMENTAL/IgCEmiaDvYghTaf0YaBVJ2T9ARFshtBZvIdxAKZQQjGdFz8?e=2IPvua</t>
  </si>
  <si>
    <t>CO1.PCCNTR.8880185</t>
  </si>
  <si>
    <t>181 DE 2026</t>
  </si>
  <si>
    <t>OSCAR OSVALDO MONTOYA CARDONA</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</si>
  <si>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</si>
  <si>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1. APOYAR LOS PROCESOS DE DIVULGACIÓN, INSCRIPCIÓN, VERIFICACIÓN, PRESELECCIÓN, SELECCIÓN, LEGALIZACIÓN Y RENOVACIÓN DE BENEFICIARIOS DE LOS PROGRAMAS DEL PUAP: MATRÍCULA CERO, BECAS FUTURO Y CRÉDITOS CONDONABLES. 2. PARTICIPAR EN LA PLANEACIÓN Y EJECUCIÓN DE LAS ACTIVIDADES TÉCNICAS, ADMINISTRATIVAS Y FINANCIERAS DEL PROGRAMA ÚNICO DE ACCESO Y PERMANENCIA (PUAP) Y DEMÁS FONDOS, CONFORME A LOS LINEAMIENTOS INSTITUCIONALES. 3. CONSOLIDAR, DEPURAR Y ANALIZAR INFORMACIÓN TÉCNICA, ACADÉMICA Y FINANCIERA PROVENIENTE DE LAS IES, LOS BENEFICIARIOS Y LOS PROCESOS CONTRACTUALES, GARANTIZANDO SU INTEGRIDAD, TRAZABILIDAD Y PERTINENCIA. 4. APOYAR LA ELABORACIÓN DE REPORTES E INFORMES TÉCNICOS Y FINANCIEROS DE SEGUIMIENTO, SUMINISTRANDO INSUMOS ANALÍTICOS Y EVIDENCIAS QUE FACILITEN LA TOMA DE DECISIONES DE LA DIRECCIÓN TÉCNICA DE FONDOS. 5. VALIDAR LA DOCUMENTACIÓN DE PROCESOS DE INSCRIPCIÓN, LEGALIZACIÓN, RENOVACIÓN, CONDONACIÓN, LIQUIDACIÓN Y COBRO DE OBLIGACIONES, ASEGURANDO EL CUMPLIMIENTO DE REQUISITOS NORMATIVOS Y CONTRACTUALES. 6. APOYAR LA GESTIÓN, VERIFICACIÓN Y CERTIFICACIÓN DE LOS VALORES ASOCIADOS A LOS PROCESOS DE LIQUIDACIÓN DE CRÉDITOS, CONDONACIÓN Y PASO AL COBRO, GARANTIZANDO LA EXACTITUD DE LA INFORMACIÓN FINANCIERA, LA APLICACIÓN DE LOS LINEAMIENTOS INSTITUCIONALES Y LA OPORTUNIDAD EN LA EMISIÓN DE LOS RESPECTIVOS INFORMES. 7. APOYAR LA ARTICULACIÓN Y COMUNICACIÓN CON LOS AGENTES INTERNOS Y EXTERNOS VINCULADOS A LA GESTIÓN DEL ÁREA, CON EL FIN DE OBTENER Y CONTRASTAR INFORMACIÓN RELEVANTE PARA LA GESTIÓN DEL PUAP. 8. APOYAR EN LA REVISIÓN Y ACTUALIZACIÓN DE MANUALES, PROCEDIMIENTOS, INSTRUCTIVOS Y FORMATOS RELACIONADOS CON LA OPERACIÓN Y EL SEGUIMIENTO CONTRACTUAL, PROPONIENDO MEJORAS ORIENTADAS A LA EFICIENCIA DEL PROCESO. 9. APOYAR LA ATENCIÓN TÉCNICA DE REQUERIMIENTOS CIUDADANOS (PQRSDF), GARANTIZANDO RESPUESTAS COHERENTES Y DENTRO DE LOS PLAZOS ESTABLECIDOS, DE ACUERDO CON LA INFORMACIÓN VALIDADA EN LOS SISTEMAS INSTITUCIONALES. 10.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11. VERIFICAR Y REALIZAR SEGUIMIENTO TÉCNICO, ADMINISTRATIVO Y FINANCIERO A LA EJECUCIÓN DE LOS CONTRATOS ASOCIADOS A LA DIRECCIÓN TÉCNICA DE FONDOS, MEDIANTE LA REVISIÓN DE INFORMES, PRODUCTOS, ENTREGABLES Y DEMÁS EVIDENCIAS DE CUMPLIMIENTO, ASEGURANDO QUE LOS PAGOS CORRESPONDAN A LAS ACTIVIDADES EFECTIVAMENTE DESARROLLADAS Y APROBADAS POR LA SUPERVISIÓN. 12. APOYAR LA REVISIÓN Y VALIDACIÓN DE CUENTAS DE COBRO, ÓRDENES DE PAGO Y SOPORTES FINANCIEROS, GARANTIZANDO LA CORRECTA DESTINACIÓN Y EJECUCIÓN DE LOS RECURSOS EN LOS CONTRATOS ASOCIADOS A LA DIRECCIÓN TÉCNICA DE FONDOS. 13. APOYAR LA ELABORACIÓN DE INFORMES DE SEGUIMIENTO DE SUPERVISIÓN, CONSOLIDANDO INFORMACIÓN TÉCNICA, ADMINISTRATIVA Y FINANCIERA QUE REFLEJE EL AVANCE, CUMPLIMIENTO, 14.OBSERVACIONES Y RESULTADOS DE LOS CONTRATOS ASIGNADOS. 14. ELABORAR REPORTES DE ANÁLISIS TÉCNICO-FINANCIERO Y PROYECCIONES PRESUPUESTALES QUE SIRVAN DE INSUMO PARA LA TOMA DE DECISIONES EN MATERIA DE SUPERVISIÓN, EJECUCIÓN O AJUSTE DE CONTRATOS.</t>
  </si>
  <si>
    <t>https://community.secop.gov.co/Public/Tendering/OpportunityDetail/Index?noticeUID=CO1.NTC.9512518&amp;isFromPublicArea=True&amp;isModal=False</t>
  </si>
  <si>
    <t>http://medellin.gestiontransparente.com/Rendicion/RegIngresoContract.aspx?p1=181-2026&amp;event=inicio</t>
  </si>
  <si>
    <t>https://sapienciagov.sharepoint.com/:f:/s/PRUEBAGESTIONDOCUMENTAL/IgAYH_--f6b0T6mnDwFAmtu4AdfRRCKrsBdVwSbEbN0uGnE?e=LmEc36</t>
  </si>
  <si>
    <t>CO1.PCCNTR.8881127</t>
  </si>
  <si>
    <t>182 DE 2026</t>
  </si>
  <si>
    <t>DIANA MILENA PABON ECHEVERRY</t>
  </si>
  <si>
    <t> PRESTACIÓN DE SERVICIOS DE FORMA TEMPORAL COMO PROFESIONAL ESPECIALISTA I, PARA EL RELACIONAMIENTO ESTRATÉGICO Y GESTIÓN DE ALIANZAS, ORIENTADOS AL FORTALECIMIENTO DE LA DIRECCIÓN TÉCNICA DE FONDOS Y DEL PROCESO DE ACCESO Y PERMANENCIA, MEDIANTE LA IDENTIFICACIÓN, ESTRUCTURACIÓN Y CONSOLIDACIÓN DE ALIANZAS ESTRATÉGICAS CON ACTORES PÚBLICOS, PRIVADOS Y DE COOPERACIÓN, QUE CONTRIBUYAN A LA SOSTENIBILIDAD DE LOS FONDOS, LA AMPLIACIÓN DE OPORTUNIDADES PARA LOS BENEFICIARIOS Y EL CUMPLIMIENTO DE LOS OBJETIVOS INSTITUCIONALES.</t>
  </si>
  <si>
    <t>1. IDENTIFICAR, ANALIZAR Y CARACTERIZAR ACTORES ESTRATÉGICOS DEL SECTOR PÚBLICO, PRIVADO Y DE COOPERACIÓN QUE PUEDAN APORTAR AL FORTALECIMIENTO DE LOS FONDOS Y DEL PROCESO DE ACCESO Y PERMANENCIA. 
2. DISEÑAR Y PROPONER ESTRATEGIAS DE RELACIONAMIENTO Y ARTICULACIÓN INTERINSTITUCIONAL ALINEADAS CON LOS OBJETIVOS DE LA DIRECCIÓN TÉCNICA DE FONDOS Y LOS LINEAMIENTOS INSTITUCIONALES. 
3. ESTRUCTURAR Y APOYAR LA FORMULACIÓN DE ESQUEMAS DE ALIANZAS, CONVENIOS, ACUERDOS DE COOPERACIÓN U OTROS MECANISMOS DE ARTICULACIÓN, DE ACUERDO CON EL MARCO NORMATIVO APLICABLE. 
4. APOYAR LA PRIORIZACIÓN DE ALIANZAS ESTRATÉGICAS MEDIANTE ANÁLISIS DE VIABILIDAD, PERTINENCIA, RIESGOS Y APORTES ESPERADOS. 
5. BRINDAR ACOMPAÑAMIENTO ESTRATÉGICO A LA DIRECCIÓN TÉCNICA DE FONDOS EN LA GESTIÓN Y SOSTENIBILIDAD DE LAS ALIANZAS ESTABLECIDAS. 
6. APOYAR LA ARTICULACIÓN INTERNA ENTRE LA DIRECCIÓN TÉCNICA DE FONDOS Y OTRAS DEPENDENCIAS INVOLUCRADAS EN LA GESTIÓN DE FONDOS Y EN EL PROCESO DE ACCESO Y PERMANENCIA. 
7. ELABORAR INSUMOS TÉCNICOS, NOTAS CONCEPTUALES, ANÁLISIS Y RECOMENDACIONES PARA LA TOMA DE DECISIONES DIRECTIVAS RELACIONADAS CON EL RELACIONAMIENTO ESTRATÉGICO Y LAS ALIANZAS. 
8. APOYAR EL SEGUIMIENTO Y EVALUACIÓN ESTRATÉGICA DE LAS ALIANZAS, IDENTIFICANDO AVANCES, RESULTADOS, RIESGOS Y OPORTUNIDADES DE MEJORA. 
9. ANALIZAR LA COHERENCIA DE LAS ALIANZAS CON LAS POLÍTICAS PÚBLICAS, EL MARCO INSTITUCIONAL Y LOS OBJETIVOS DEL PROCESO DE ACCESO Y PERMANENCIA. 
10. IDENTIFICAR OPORTUNIDADES DE FORTALECIMIENTO, AMPLIACIÓN O AJUSTE DE LAS ALIANZAS, ORIENTADAS A MAXIMIZAR SU IMPACTO INSTITUCIONAL. 
11. APOYAR LA GESTIÓN DE AGENDAS ESTRATÉGICAS, ESPACIOS DE ARTICULACIÓN Y ESCENARIOS DE COORDINACIÓN INTERINSTITUCIONAL, CUANDO SE REQUIERA. 
12. ELABORAR INFORMES PERIÓDICOS DE AVANCE, SOPORTES DE GESTIÓN Y ENTREGABLES QUE EVIDENCIEN EL CUMPLIMIENTO DEL OBJETO CONTRACTUAL Y LOS RESULTADOS OBTENIDOS EN MATERIA DE RELACIONAMIENTO ESTRATÉGICO.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</si>
  <si>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https://community.secop.gov.co/Public/Tendering/OpportunityDetail/Index?noticeUID=CO1.NTC.9513141&amp;isFromPublicArea=True&amp;isModal=False</t>
  </si>
  <si>
    <t>http://medellin.gestiontransparente.com/Rendicion/RegIngresoContract.aspx?p1=182-2026&amp;event=inicio</t>
  </si>
  <si>
    <t>CO1.PCCNTR.9033649</t>
  </si>
  <si>
    <t>183 DE 2026</t>
  </si>
  <si>
    <t>ANDRÉS JULIÁN RODRÍGUEZ GARCÍA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</si>
  <si>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</si>
  <si>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1. APOYAR EN LA EJECUCIÓN DE LAS ACTIVIDADES TENDIENTES A LA EVALUACIÓN Y SEGUIMIENTO A LOS PROCESOS DE LA ENTIDAD, ESTABLECIDOS EN PLAN DE AUDITORÍAS INTERNAS – VIGENCIA FISCAL 2026 - LEGALES O REGLAMENTARIAS, FINANCIERAS Y BASADAS EN RIESGOS. 2. APOYAR A LA SUPERVISIÓN DE LA CONTRATACIÓN DE LA OFICINA CONTROL INTERNO. 3. APOYAR DESDE LO JURÍDICO EN LAS ACTIVIDADES QUE CORRESPONDEN A LA OFICINA DE CONTROL INTERNO. 4. APOYAR EL PROCESO DE AUDITORÍA Y EVALUACIÓN AL CUMPLIMIENTO DE LAS NORMAS CONTRACTUALES, PROCEDIMIENTOS ESTABLECIDOS Y DE LOS PRINCIPIOS DE LA GESTIÓN FISCAL, DE ACUERDO PLAN DE TRABAJO ESTABLECIDO POR EL JEFE DE CONTROL INTERNO. 5. APOYAR EL PROCESO DE AUDITORÍA Y EVALUACIÓN A LA ADQUISICIÓN ADMINISTRATIVA DE BIENES Y SERVICIOS DE SAPIENCIA, ANALIZAR EL CUMPLIMIENTO DE LAS NORMAS CONTRACTUALES, PROCEDIMIENTOS ESTABLECIDOS Y DE LOS PRINCIPIOS DE LA GESTIÓN FISCAL, DE ACUERDO PLAN DE TRABAJO ESTABLECIDO POR EL JEFE DE CONTROL INTERNO. 6. APOYAR AL JEFE DE LA OFICINA DE CONTROL INTERNO EN LA PLANEACIÓN Y EJECUCIÓN DEL PLAN DE AUDITORÍAS INTERNAS – VIGENCIA FISCAL 2026 - LEGALES Y/O REGLAMENTARIAS, FINANCIERAS Y BASADAS EN RIESGOS, QUE SON: • REPORTE AL DISTRITO DE LA IMPLEMENTACIÓN DE LA POLÍTICA PÚBLICA DE COMPRA PÚBLICA INNOVADORA, SOSTENIBLE Y SOCIAL EN LA ENTIDAD. • SEGUIMIENTO SEMESTRAL A LAS PQRSDF (PETICIONES, QUEJAS, RECLAMOS, SOLICITUDES, DENUNCIAS Y FELICITACIONES) Y SU RESPECTIVA PUBLICACIÓN EN LA PÁGINA WEB DE LA AGENCIA. • SEGUIMIENTO AL MAPA DE RIESGOS DE LA ENTIDAD Y SU RESPECTIVA PUBLICACIÓN EN LA PÁGINA WEB DE LA AGENCIA. • INFORME DE EVALUACIÓN INDEPENDIENTE DEL ESTADO DEL SISTEMA DE CONTROL INTERNO • SEGUIMIENTO A LA FORMULACIÓN E IMPLEMENTACIÓN DE LOS PROGRAMAS DE TRANSPARENCIA Y ÉTICA PUBLICA EN LA ENTIDAD. • SEGUIMIENTO A LA RENDICIÓN DE CUENTAS A LOS ORGANISMOS DE CONTROL, EN CUMPLIMIENTO DEL COLA (CALENDARIO DE OBLIGACIONES LEGALES) • SEGUIMIENTO A LOS PLANES DE MEJORAMIENTO DE LA CONTRALORÍA GENERAL DE MEDELLÍN. • REPORTE FURAG EVALUACIÓN ANUAL DE LA GESTIÓN Y DESEMPEÑO DE LAS ENTIDADES PÚBLICAS Y DEL AVANCE DEL SISTEMA DE CONTROL INTERNO. • VERIFICACIÓN DEL CUMPLIMIENTO NORMATIVO DE USO DEL SOFTWARE Y EL RESPECTIVO REPORTE A LA DIRECCIÓN NACIONAL DE DERECHO DE AUTOR - MINISTERIO DEL INTERIOR. • SEGUIMIENTO A LA IMPLEMENTACIÓN DEL MODELO INTEGRADO DE PLANEACIÓN Y GESTIÓN - MIPG - EN LA ENTIDAD. • SEGUIMIENTO AL PLAN INSTITUCIONAL DE ARCHIVOS DE SAPIENCIA. - PINAR – • EVALUACIÓN INSTITUCIONAL DE LA GESTIÓN POR DEPENDENCIAS LEY 909 DE 2004. • SEGUIMIENTO A LOS PLANES DE MEJORAMIENTO DE LOS INFORMES DE LAS AUDITORIAS LEGALES Y BASADAS EN RIESGOS REALIZADAS POR LA OFICINA DE CONTROL INTERNO • SEGUIMIENTO A LA INSCRIPCIÓN DE TRÁMITES ADMINISTRATIVOS EN EL SISTEMA ÚNICO DE INFORMACIÓN DE TRÁMITES (SUIT). • SEGUIMIENTO AL CUMPLIMIENTO LEY DE CUOTAS • OBLIGACIONES RELACIONADAS CON EL FORTALECIMIENTO DE LA MERITOCRACIA, DEL EMPLEO Y DE LA FUNCIÓN PÚBLICA EN EL ESTADO COLOMBIANO (ACTUALIZACIÓN SIGEP, PLAN ANUAL DE VACANTES, DECLARACIÓN BIENES Y RENTAS) • SEGUIMIENTO Y VERIFICACIÓN AL CARGUE DE LA EVALUACIÓN DE DESEMPEÑO LABORAL DE LOS SERVIDORES DE LA AGENCIA. • SEGUIMIENTO AL REPORTE DE INMUEBLES Y PARTICIPACIONES ACCIONARIAS (GG8) – SIGA • SEGUIMIENTO A LA IMPLEMENTACIÓN DE LA POLÍTICA INSTITUCIONAL DE PARTICIPACIÓN CIUDADANA. • SEGUIMIENTO A LA ESTRATEGIA INSTITUCIONAL DE RENDICIÓN DE CUENTAS DE LA ENTIDAD. • AUDITORIA BASADA EN RIESGOS 7. APOYAR LA ARMONIZACIÓN DEL SISTEMA DE CONTROL INTERNO AL MODELO INTEGRADO DE PLANEACIÓN Y GESTIÓN MIPG. 8. REALIZAR UN INFORME MENSUAL A LA SUPERVISIÓN SOBRE LAS GESTIONES REALIZADAS. 9. APOYAR EN EL REPORTE DEL PLAN DE ACCIÓN INSTITUCIONAL - PAI DE LA OFICINA DE CONTROL INTERNO. 10. APOYAR EN LA PREPARACIÓN DE DOCUMENTOS DE LOS PROCESOS DE CONTRATACIÓN QUE LE SEAN ASIGNADOS. 11. APOYAR LAS DEMÁS OBLIGACIONES INHERENTES AL OBJETO CONTRACTUAL, QUE LE ASIGNE EL JEFE DE LA OFICINA DE CONTROL INTERNO. 12. ASISTIR A REUNIONES, ACTUALIZACIONES O EVENTOS DE REPRESENTACIÓN INTERNAS Y/O INTERINSTITUCIONALES, QUE LE SEAN PROGRAMADAS Y DONDE SEA REQUERIDO PARA EL CONOCIMIENTO DE LA GESTIÓN DE LA AGENCIA O PARA ASUNTOS RELACIONADOS CON EL CONTRATO.</t>
  </si>
  <si>
    <t>OFICINA DE CONTROL INTERNO </t>
  </si>
  <si>
    <t>AUDITORÍA INTERNA</t>
  </si>
  <si>
    <t xml:space="preserve">https://community.secop.gov.co/Public/Tendering/OpportunityDetail/Index?noticeUID=CO1.NTC.9667341&amp;isFromPublicArea=True&amp;isModal=False
</t>
  </si>
  <si>
    <t>http://medellin.gestiontransparente.com/Rendicion/RegIngresoContract.aspx?p1=183-2026&amp;event=inicio</t>
  </si>
  <si>
    <t>184 DE 2026</t>
  </si>
  <si>
    <t>CO1.PCCNTR.9285778</t>
  </si>
  <si>
    <t>185 DE 2026</t>
  </si>
  <si>
    <t>MARÍA LORENA CARMONA SIERRA</t>
  </si>
  <si>
    <t>PRESTACIÓN DE SERVICIOS DE FORMA TEMPORAL COMO PROFESIONAL II EN DERECHO PARA APOYAR Y ASESORAR JURÍDICAMENTE A LA DIRECCIÓN TÉCNICA DE FONDOS DE SAPIENCIA EN LA SUPERVISIÓN DE LAS ETAPAS PRECONTRACTUAL, CONTRACTUAL Y POSTCONTRACTUAL, GARANTIZANDO EL CUMPLIMIENTO NORMATIVO, LA CORRECTA EJECUCIÓN Y LA ATENCIÓN JURÍDICA INTEGRAL DE LOS BENEFICIARIOS DEL PROGRAMA ÚNICO DE ACCESO Y PERMANENCIA – PUAP.</t>
  </si>
  <si>
    <t>1. ASESORAR JURÍDICAMENTE Y VERIFICAR EL CUMPLIMIENTO EN LA PLANEACIÓN, ESTRUCTURACIÓN Y EJECUCIÓN DE LOS PROCESOS CONTRACTUALES, PRECONTRACTUALES Y POSTCONTRACTUALES DE LA DIRECCIÓN TÉCNICA DE FONDOS, INCLUYENDO LA PROYECCIÓN, REVISIÓN Y APROBACIÓN DE ESTUDIOS PREVIOS, PLIEGOS, ACTAS Y DEMÁS DOCUMENTOS TÉCNICOS. 2. 2. EMITIR CONCEPTOS JURÍDICOS ESPECIALIZADOS, ANALIZAR NORMATIVIDAD, DOCTRINA Y JURISPRUDENCIA APLICABLE AL PROGRAMA ÚNICO DE ACCESO Y PERMANENCIA DE SAPIENCIA. 3. LIDERAR LA REVISIÓN JURÍDICA Y OTORGAR EL VISTO BUENO A LOS ACTOS ADMINISTRATIVOS, RESPUESTAS A PQRSDF, REGLAMENTOS, ACUERDOS, MANUALES, CIRCULARES, INSTRUCTIVOS Y DEMÁS DOCUMENTOS ELABORADOS EN LA DIRECCIÓN TÉCNICA DE FONDOS, VELANDO POR SU COHERENCIA NORMATIVA, LA CORRECTA FUNDAMENTACIÓN JURÍDICA Y LA OBSERVANCIA DE LOS LINEAMIENTOS INSTITUCIONALES Y DEL MARCO LEGAL VIGENTE. 4. APOYAR LA DIRECCIÓN TÉCNICA DE FONDOS EN LOS PROCESOS DE RENDICIÓN DE CUENTAS, PLANEACIÓN ESTRATÉGICA Y CUMPLIMIENTO DEL PLAN DE ACCIÓN INSTITUCIONAL, ASEGURANDO LA INTEGRIDAD Y TRAZABILIDAD JURÍDICA. 5. VERIFICAR EL CUMPLIMIENTO DEL MARCO JURÍDICO APLICABLE A LOS CONTRATOS Y CONVENIOS DE LA DIRECCIÓN TÉCNICA DE FONDOS, GARANTIZANDO LA ADECUADA INTERPRETACIÓN Y APLICACIÓN DE LAS CLÁUSULAS CONTRACTUALES, LA GESTIÓN OPORTUNA DE LOS RIESGOS LEGALES Y LA CORRECTA LIQUIDACIÓN Y CIERRE DE LOS EXPEDIENTES CONTRACTUALES, EN COHERENCIA CON LAS DISPOSICIONES NORMATIVAS Y LOS LINEAMIENTOS INSTITUCIONALES. 6. COORDINAR Y REVISAR LA ATENCIÓN DE RECURSOS, RECLAMACIONES Y CASOS JURÍDICOS DE ALTA COMPLEJIDAD RELACIONADOS CON BENEFICIARIOS O CONTRATISTAS. 7. GARANTIZAR LA CORRECTA APLICACIÓN DE LOS PROCEDIMIENTOS Y NORMATIVIDAD EN MATERIA DE CONDONACIÓN, PASO AL COBRO Y GESTIÓN DE OBLIGACIONES DE LOS BENEFICIARIOS. 8. PARTICIPAR COMO REFERENTE JURÍDICO EN LOS COMITÉS TÉCNICOS, CONTRACTUALES Y DE CASOS ESPECIALES, BRINDANDO ASESORÍA ESTRATÉGICA A LA DIRECCIÓN TÉCNICA DE FONDOS. 9. ASEGURAR LA CONSERVACIÓN, ORGANIZACIÓN Y TRANSFERENCIA DOCUMENTAL CONFORME A LAS TABLAS DE RETENCIÓN DOCUMENTAL. 10. REPRESENTAR A LA DIRECCIÓN TÉCNICA DE FONDOS EN REUNIONES, MESAS DE TRABAJO Y ESPACIOS INTERINSTITUCIONALES QUE REQUIERAN CRITERIO JURÍDICO Y TOMA DE DECISIONES TÉCNICAS.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</si>
  <si>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https://community.secop.gov.co/Public/Tendering/OpportunityDetail/Index?noticeUID=CO1.NTC.9917372&amp;isFromPublicArea=True&amp;isModal=False
</t>
  </si>
  <si>
    <t>http://medellin.gestiontransparente.com/Rendicion/RegIngresoContract.aspx?p1=185-2026&amp;event=inicio</t>
  </si>
  <si>
    <t>CO1.PCCNTR.8881016</t>
  </si>
  <si>
    <t>186 DE 2026</t>
  </si>
  <si>
    <t>CARLOS FEDERICO AMADO GONZALEZ</t>
  </si>
  <si>
    <t>PRESTACIÓN DE SERVICIOS DE FORMA TEMPORAL COMO PROFESIONAL II,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</si>
  <si>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 xml:space="preserve">1. APOYAR LA EJECUCIÓN DE JORNADAS DE DIVULGACIÓN, ORIENTACIÓN Y ATENCIÓN A LA CIUDADANÍA EN LOS DIFERENTES TERRITORIOS DEL DISTRITO DE MEDELLÍN.  
2. PARTICIPAR EN LA PLANEACIÓN Y EJECUCIÓN DE LAS ACTIVIDADES TÉCNICAS, ADMINISTRATIVAS Y FINANCIERAS DEL PROGRAMA ÚNICO DE ACCESO Y PERMANENCIA (PUAP) Y DEMÁS FONDOS, CONFORME A LOS LINEAMIENTOS INSTITUCIONALES. 
3. CONSOLIDAR, DEPURAR Y ANALIZAR INFORMACIÓN TÉCNICA, ACADÉMICA Y FINANCIERA PROVENIENTE DE LAS IES, LOS BENEFICIARIOS Y LOS PROCESOS CONTRACTUALES, GARANTIZANDO SU INTEGRIDAD, TRAZABILIDAD Y PERTINENCIA. 
4. APOYAR LA ELABORACIÓN DE REPORTES E INFORMES TÉCNICOS Y FINANCIEROS DE SEGUIMIENTO, SUMINISTRANDO INSUMOS ANALÍTICOS Y EVIDENCIAS QUE FACILITEN LA TOMA DE DECISIONES DE LA DIRECCIÓN TÉCNICA DE FONDOS. 
5. VALIDAR LA DOCUMENTACIÓN DE PROCESOS DE INSCRIPCIÓN, LEGALIZACIÓN, RENOVACIÓN, CONDONACIÓN, LIQUIDACIÓN Y COBRO DE OBLIGACIONES, ASEGURANDO EL CUMPLIMIENTO DE REQUISITOS NORMATIVOS Y CONTRACTUALES. 
6. APOYAR LA GESTIÓN, VERIFICACIÓN Y CERTIFICACIÓN DE LOS VALORES ASOCIADOS A LOS PROCESOS DE LIQUIDACIÓN DE CRÉDITOS, CONDONACIÓN Y PASO AL COBRO, GARANTIZANDO LA EXACTITUD DE LA INFORMACIÓN FINANCIERA, LA APLICACIÓN DE LOS LINEAMIENTOS INSTITUCIONALES Y LA OPORTUNIDAD EN LA EMISIÓN DE LOS RESPECTIVOS INFORMES. 
7. APOYAR LA ARTICULACIÓN Y COMUNICACIÓN CON LOS AGENTES INTERNOS Y EXTERNOS VINCULADOS A LA GESTIÓN DEL ÁREA, CON EL FIN DE OBTENER Y CONTRASTAR INFORMACIÓN RELEVANTE PARA LA GESTIÓN DEL PUAP. 
8. APOYAR EN LA REVISIÓN Y ACTUALIZACIÓN DE MANUALES, PROCEDIMIENTOS, INSTRUCTIVOS Y FORMATOS RELACIONADOS CON LA OPERACIÓN Y EL SEGUIMIENTO CONTRACTUAL, PROPONIENDO MEJORAS ORIENTADAS A LA EFICIENCIA DEL PROCESO. 
9. APOYAR LA ATENCIÓN TÉCNICA DE REQUERIMIENTOS CIUDADANOS (PQRSDF), GARANTIZANDO RESPUESTAS COHERENTES Y DENTRO DE LOS PLAZOS ESTABLECIDOS, DE ACUERDO CON LA INFORMACIÓN VALIDADA EN LOS SISTEMAS INSTITUCIONALES. 
10.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</si>
  <si>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https://community.secop.gov.co/Public/Tendering/OpportunityDetail/Index?noticeUID=CO1.NTC.9512946&amp;isFromPublicArea=True&amp;isModal=False</t>
  </si>
  <si>
    <t>http://medellin.gestiontransparente.com/Rendicion/RegIngresoContract.aspx?p1=186-2026&amp;event=inicio</t>
  </si>
  <si>
    <t>CO1.PCCNTR.8880632</t>
  </si>
  <si>
    <t>187 DE 2026</t>
  </si>
  <si>
    <t>LIZZETH VANESSA ARIAS BAÑOS</t>
  </si>
  <si>
    <t>PRESTACIÓN DE SERVICIOS TEMPORALES COMO PROFESIONAL III, PARA LA GESTIÓN DE LA CALIDAD DEL PROCESO ACCESO Y PERMANENCIA, ORIENTADOS A LA PLANEACIÓN, ACTUALIZACIÓN, ESTANDARIZACIÓN Y FORTALECIMIENTO DE LA ESTRUCTURA DOCUMENTAL DEL PROCESO Y SUS SUBPROCESOS; LA DEFINICIÓN Y CONSOLIDACIÓN DE HERRAMIENTAS DE SEGUIMIENTO, GESTIÓN DEL RIESGO, MEDICIÓN DEL DESEMPEÑO Y TRAZABILIDAD; Y LA IMPLEMENTACIÓN TÉCNICA DE LAS RECOMENDACIONES DERIVADAS DEL DIAGNÓSTICO INSTITUCIONAL, ASEGURANDO EL INCREMENTO DEL NIVEL DE MADUREZ DEL PROCESO BAJO LOS CRITERIOS DE ISO 9001 Y MIPG</t>
  </si>
  <si>
    <t>1. LEVANTAR REQUISITOS Y ACTUALIZAR, ESTRUCTURAR Y DOCUMENTAR LOS PROCEDIMIENTOS, INSTRUCTIVOS, FORMATOS, PROTOCOLOS Y FLUJOGRAMAS DEL PROCESO Y SUBPROCESOS DE ACCESO Y PERMANENCIA, INCLUYENDO LA DOCUMENTACIÓN DE PROCESOS CRÍTICOS EN LOS QUE SE IDENTIFIQUEN CUELLOS DE BOTELLA O RIESGOS RECURRENTES. 2. IMPLEMENTAR Y ADMINISTRAR VERSIONES CONTROLADAS DE LA DOCUMENTACIÓN DEL PROCESO, GARANTIZANDO TRAZABILIDAD, CONTROL DE CAMBIOS Y COMPATIBILIDAD CON ISOLUCIÓN O LA HERRAMIENTA INSTITUCIONAL QUE SE DEFINA. 3. LEVANTAR, ACTUALIZAR Y REGISTRAR LOS RIESGOS DEL PROCESO Y SUBPROCESOS CONFORME A LA METODOLOGÍA VIGENTE DEL DAFP VERSIÓN 7, ASEGURANDO SU CORRECTA DOCUMENTACIÓN Y ACTUALIZACIÓN. 4. DISEÑAR E IMPLEMENTAR CONTROLES, MATRICES DE RIESGO, PLANES DE TRATAMIENTO Y EVIDENCIAS ASOCIADAS, REALIZANDO SEGUIMIENTO A SU APLICACIÓN Y EFICACIA. 5. APOYAR LA ARTICULACIÓN DEL PROCESO Y SUBPROCESOS CON EL MAPA DE PROCESOS INSTITUCIONAL, FORTALECIENDO EL ENFOQUE POR PROCESOS Y SU COHERENCIA CON LA ARQUITECTURA ORGANIZACIONAL. 6. DISEÑAR, DOCUMENTAR E IMPLEMENTAR INDICADORES DE DESEMPEÑO DEL CICLO PHVA (EFICACIA, EFICIENCIA Y EFECTIVIDAD) PARA LOS SUBPROCESOS, ASÍ COMO TABLEROS DE CONTROL Y MECANISMOS DE SEGUIMIENTO PERIÓDICO. 7. IMPLEMENTAR LOS PLANES DE MEJORAMIENTO DEL PROCESO, ORIENTADOS A LA ESTANDARIZACIÓN, REDUCCIÓN DE REPROCESOS, FORTALECIMIENTO DEL FLUJO OPERATIVO Y MEJORA DE LA TRAZABILIDAD. 8. ORIENTAR Y BRINDAR APOYO TÉCNICO A CADA UNO DE LOS EQUIPOS QUE DESARROLLAN LOS SUBPROCESOS, INCLUYENDO LA ELABORACIÓN DE GUÍAS RÁPIDAS, PROTOCOLOS, MATERIAL DIDÁCTICO Y MECANISMOS DE TRANSFERENCIA DE CONOCIMIENTO. 9. IMPLEMENTAR LISTAS DE CHEQUEO, MATRICES DE VALIDACIÓN Y ESTÁNDARES DE CALIDAD DEL DATO, ARTICULANDO DICHAS ACCIONES CON LA GESTIÓN DE INFORMACIÓN DEL PROCESO. 10. COORDINAR CON EL ÁREA DE TECNOLOGÍA LA ACTUALIZACIÓN DE BASES DE DATOS, REGLAS DE NEGOCIO Y DEMÁS ELEMENTOS TECNOLÓGICOS QUE SOPORTEN LA OPERACIÓN Y CONTROL DEL PROCESO. 11. APOYAR Y PARTICIPAR EN REUNIONES, COMITÉS, ANÁLISIS DE INDICADORES Y EN LOS EJERCICIOS DE AUDITORÍA INTERNA Y EXTERNA DEL PROCESO, INCLUYENDO EL ANÁLISIS DE INFORMES DE AUDITORÍA Y EL DISEÑO DE PLANES DE MEJORAMIENTO DERIVADOS. 12. REALIZAR SEGUIMIENTO INTEGRAL AL PLAN DE MEJORAMIENTO DEL PROCESO, GENERAR ALERTAS PREVENTIVAS, PROPONER ACCIONES DE MEJORA ORIENTADAS A LA EFICIENCIA DEL PROCESO Y ELABORAR INFORMES MENSUALES DE AVANCE, SOPORTES DE GESTIÓN Y REPORTES DEL NIVEL DE MADUREZ DEL PROCESO.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</si>
  <si>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https://community.secop.gov.co/Public/Tendering/OpportunityDetail/Index?noticeUID=CO1.NTC.9512383&amp;isFromPublicArea=True&amp;isModal=False</t>
  </si>
  <si>
    <t>http://medellin.gestiontransparente.com/Rendicion/RegIngresoContract.aspx?p1=187-2026&amp;event=inicio</t>
  </si>
  <si>
    <t>CO1.PCCNTR.8909177</t>
  </si>
  <si>
    <t>188 DE 2026</t>
  </si>
  <si>
    <t>RONAL DE JESUS LOPEZ PATIÑO</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</si>
  <si>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</si>
  <si>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 xml:space="preserve">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CONTRACT 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CON LOS PARÁMETROS ESTABLECIDOS POR LA AGENCIA PARA PRESTAR UNA ADECUADA ATENCIÓN. 
11.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</si>
  <si>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https://community.secop.gov.co/Public/Tendering/OpportunityDetail/Index?noticeUID=CO1.NTC.9540845&amp;isFromPublicArea=True&amp;isModal=False</t>
  </si>
  <si>
    <t>http://medellin.gestiontransparente.com/Rendicion/RegIngresoContract.aspx?p1=188-2026&amp;event=inicio</t>
  </si>
  <si>
    <t>CO1.PCCNTR.8909613</t>
  </si>
  <si>
    <t>189 DE 2026</t>
  </si>
  <si>
    <t>CAROLINA MOSQUERA SANTACRUZ</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</si>
  <si>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</si>
  <si>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CONTRACTUAL.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CON LOS PARÁMETROS ESTABLECIDOS POR LA AGENCIA PARA PRESTAR UNA ADECUADA ATENCIÓN. 11.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</si>
  <si>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https://community.secop.gov.co/Public/Tendering/OpportunityDetail/Index?noticeUID=CO1.NTC.9540875&amp;isFromPublicArea=True&amp;isModal=False</t>
  </si>
  <si>
    <t>http://medellin.gestiontransparente.com/Rendicion/RegIngresoContract.aspx?p1=189-2026&amp;event=inicio</t>
  </si>
  <si>
    <t>CO1.PCCNTR.8902768</t>
  </si>
  <si>
    <t>190 DE 2026</t>
  </si>
  <si>
    <t>JULIANA PATRICIA BODHERT PEREZ</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</si>
  <si>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t>
  </si>
  <si>
    <t xml:space="preserve">1.	IDENTIFICAR LAS NECESIDADES DE OFERTA ACADÉMICA EN LA CIUDADELA EN ARTICULACIÓN CON EL OBSERVATORIO DE EDUCACIÓN SUPERIOR, PARA FIJAR LA RUTA DE CONSTRUCCIÓN DE ALIANZAS ESTRATÉGICAS. 
2.	APOYAR EL SEGUIMIENTO AL EQUIPO DEL COMPONENTE ACADÉMICO Y ADMINISTRATIVO, PARA EL LEVANTAMIENTO DE ALERTAS CORRESPONDIENTES A LA DIRECCIÓN GENERAL Y SUBDIRECCIONES.
3.	 ARTICULAR LAS DIFERENTES OFERTAS FORMATIVAS DENTRO DEL MARCO DEL PLAN ESTRATÉGICO DE LA CIUDADELA CON ACTORES ESTRATÉGICOS EN EL SECTOR PRIVADO, NACIONAL E INTERNACIONAL PARA LA GESTIÓN DE PROCESOS EN LA CIUDADELA. 
4.	APOYAR Y PARTICIPAR EN LA ELABORACIÓN Y ACTUALIZACIÓN DEL PLAN DE ACCIÓN INSTITUCIONAL, PLAN INDICATIVO, PLAN ALCALDÍA Y DEMÁS REQUERIMIENTOS (SOLICITUDES, INFORMACIÓN) DE PLANEACIÓN ESTRATÉGICA. 
5.	APOYAR A LA SUPERVISIÓN DE CONTRATO DE COMODATO EN EL DESARROLLO, VALIDANDO EL CUMPLIMIENTO DE LAS OBLIGACIONES DERIVADAS Y EFECTUAR LAS ALETAS OPORTUNAS RELACIONADA CON LOS RIESGOS ASOCIADOS. 
6.	CONVOCAR A REUNIONES PERIÓDICAS PARA EFECTUAR SEGUIMIENTO A LAS ACTIVIDADES RELACIONADAS CON LA OPERACIÓN, AL PLAN DE ACCIÓN O CONSOLIDANDO EL RESULTADO DEL MISMO. ASÍ COMO ARTICULAR LOS DIFERENTES PROCESOS ACTIVOS (COMPONENTES EXISTENTES) EN LA CIUDADELA. 
7.	EFECTUAR REPORTES PERIÓDICOS, MEDIANTE INFORMES DE CARÁCTER ADMINISTRATIVO Y LEGALES QUE SEAN REQUERIDOS DE MANERA OPORTUNA Y CUMPLIR CON LAS OBLIGACIONES QUE SEAN ASIGNADAS, EN DESARROLLO DEL OBJETO CONTRACTUAL. 
8.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</si>
  <si>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https://community.secop.gov.co/Public/Tendering/OpportunityDetail/Index?noticeUID=CO1.NTC.9535562&amp;isFromPublicArea=True&amp;isModal=False</t>
  </si>
  <si>
    <t>http://medellin.gestiontransparente.com/Rendicion/RegIngresoContract.aspx?p1=190-2026&amp;event=inicio</t>
  </si>
  <si>
    <t xml:space="preserve"> 65-46-101065336</t>
  </si>
  <si>
    <t>https://sapienciagov.sharepoint.com/:f:/s/PRUEBAGESTIONDOCUMENTAL/IgClTxG2pFyTT6nJDLrANA5sAZUvZonmKjWt_5fdFx7-Vco?e=nFaR0y</t>
  </si>
  <si>
    <t>191 DE 2026</t>
  </si>
  <si>
    <t>CO1.PCCNTR.8903258</t>
  </si>
  <si>
    <t>192 DE 2026</t>
  </si>
  <si>
    <t>HELBERTH JONNATAN QUINTERO</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</si>
  <si>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DE LAS ACTIVIDADES PREVISTAS POR LA AGENCIA DE EDUCACIÓN POSTSECUNDARIA DE MEDELLÍN – SAPIENCIA.</t>
  </si>
  <si>
    <t>1. APOYAR LA PLANIFICACIÓN DEL USO DE LABORATORIOS Y ESPACIOS ESPECIALIZADOS, GARANTIZANDO SU DISPONIBILIDAD Y ADECUADA ASIGNACIÓN PARA ESTUDIANTES Y DOCENTES, CONFORME A LA PROGRAMACIÓN INSTITUCIONAL. 
2. APOYAR EN LA ORGANIZACIÓN Y LOGÍSTICA DE EVENTOS, TALLERES Y ACTIVIDADES PRÁCTICAS, PROMOVIENDO LA INNOVACIÓN Y EL APRENDIZAJE ACTIVO DENTRO DE LAS AULAS ESPECIALIZADAS Y/O LABORATORIOS DE LA CIUDADELA DE OCCIDENTE – C4TA. 
3. COLABORAR CON LAS ACCIONES DE LOGÍSTICA PARA MANTENIMIENTO PREVENTIVO Y CORRECTIVO DE LOS EQUIPOS Y MATERIALES, ASEGURANDO SU BUEN FUNCIONAMIENTO Y DISPONIBILIDAD CONTINUA PARA EL DESARROLLO DE ACTIVIDADES ACADÉMICAS. 
4. APOYAR LA ORIENTACIÓN Y SOPORTE TÉCNICO A ESTUDIANTES Y DOCENTES, FACILITANDO EL USO ADECUADO, SEGURO Y EFICIENTE DE LOS EQUIPOS TECNOLÓGICOS Y RECURSOS DISPONIBLES EN LOS ESPACIOS ESPECIALIZADOS. 
5. APOYAR SESIONES DE CAPACITACIÓN DIRIGIDAS A LOS USUARIOS DE LOS LABORATORIOS, ENFOCADAS EN EL MANEJO SEGURO, RESPONSABLE Y ÓPTIMO DE LOS EQUIPOS E INSTALACIONES. 
6. APOYAR LA GESTIÓN DEL INVENTARIO DE EQUIPOS, MATERIALES E INSUMOS, VERIFICANDO SU DISPONIBILIDAD, ESTADO Y ADECUADA REPOSICIÓN, EN FUNCIÓN DE LAS NECESIDADES ACADÉMICAS Y OPERATIVAS. 
7. IDENTIFICAR E INFORMAR OPORTUNIDADES DE MEJORA EN EL USO Y APROVECHAMIENTO DE LABORATORIOS Y ESPACIOS ESPECIALIZADOS, PROPONIENDO AJUSTES QUE OPTIMICEN SU FUNCIONAMIENTO Y CONTRIBUYAN A LOS OBJETIVOS EDUCATIVOS. 
8. APOYAR EN LA ELABORACIÓN, ACTUALIZACIÓN Y GESTIÓN DE DOCUMENTACIÓN TÉCNICA Y ADMINISTRATIVA (PROCEDIMIENTOS, MANUALES, INSTRUCTIVOS, FORMATOS, ENTRE OTROS), EN CONCORDANCIA CON LOS LINEAMIENTOS DEL SISTEMA DE GESTIÓN DE LA CALIDAD DE LA AGENCIA DE EDUCACIÓN SUPERIOR – SAPIENCIA. 
9. ELABORAR, ANALIZAR Y ENTREGAR INFORMES TÉCNICOS Y DE GESTIÓN, RELACIONADOS CON EL OBJETO CONTRACTUAL, PROPORCIONANDO INFORMACIÓN ÚTIL PARA LA TOMA DE DECISIONES Y EL SEGUIMIENTO DE ACTIVIDADES. 
10. ASISTIR A REUNIONES, ACTUALIZACIONES O EVENTOS DE REPRESENTACIÓN INTERNAS Y/O INTERINSTITUCIONALES, QUE LE SEAN PROGRAMADAS Y DONDE SEA REQUERIDO PARA EL CONOCIMIENTO</t>
  </si>
  <si>
    <t>https://community.secop.gov.co/Public/Tendering/OpportunityDetail/Index?noticeUID=CO1.NTC.9536317&amp;isFromPublicArea=True&amp;isModal=False</t>
  </si>
  <si>
    <t>http://medellin.gestiontransparente.com/Rendicion/RegIngresoContract.aspx?p1=192-2026&amp;event=inicio</t>
  </si>
  <si>
    <t>https://sapienciagov.sharepoint.com/:f:/s/PRUEBAGESTIONDOCUMENTAL/IgDAg_9MklQTSZIOYthlltv-AfqeFhb0EBJ8-vFXOAZS7Tw?e=rrzraW</t>
  </si>
  <si>
    <t>CO1.PCCNTR.8903400</t>
  </si>
  <si>
    <t>193 DE 2026</t>
  </si>
  <si>
    <t>MARÍA PAULINA SUESCÚN HENAO</t>
  </si>
  <si>
    <t>PRESTACIÓN DE SERVICIOS DE FORMA TEMPORAL COMO PROFESIONAL III EN LA SUBDIRECCIÓN PARA LA GESTIÓN DE LA EDUCACIÓN POSTSECUNDARIA –GEP– PARA APOYAR LOS PROCESOS DE SUPERVISIÓN, GESTIÓN Y SEGUIMIENTO DE LAS ACTIVIDADES ADMINISTRATIVAS Y TÉCNICAS DERIVADAS DEL PROYECTO IMPLEMENTACIÓN DEL PROGRAMA BILINGÜISMO QUE PARA LA MATERIA EMITA LA AGENCIA DE EDUCACIÓN POSTSECUNDARIA DE MEDELLÍN -SAPIENCIA</t>
  </si>
  <si>
    <t>1. APOYAR LAS ACTIVIDADES EN MATERIA CONTRACTUAL QUE LE SEAN ASIGNADAS, REQUERIDAS PARA EL DESARROLLO DE LOS PROYECTOS Y LAS ACTIVIDADES DE LOS PROCESOS, DE ACUERDO A LOS MANUALES Y POLÍTICAS ESTABLECIDOS EN SUS ETAPAS PRECONTRACTUAL, CONTRACTUAL Y POSTCONTRACTUAL. 2. LLEVAR A CABO EL SEGUIMIENTO A LOS CONTRATOS Y CONVENIOS, ASÍ COMO RESOLVER LAS INQUIETUDES Y ADELANTAR LOS TRÁMITES SOLICITADOS POR LA SUPERVISIÓN DEL CONTRATO. 3. APOYAR LOS REQUERIMIENTOS RELACIONADOS CON LA ETAPA PRECONTRACTUAL DE LOS PROCESOS RELACIONADOS CON EL PROYECTO: APOYAR LA ELABORACIÓN DE LOS ESTUDIOS PREVIOS, GESTIONAR LOS DOCUMENTOS PARA LA CONTRATACIÓN Y SEGUIMIENTO HASTA LA VERIFICACIÓN DE LA PUBLICACIÓN EN EL SISTEMA SECOP II EN CASO DE SER REQUERIDO. 4. APOYAR LA ELABORACIÓN DE INFORMES DE SEGUIMIENTO, SUPERVISIÓN Y CONTROL DE LAS ACTIVIDADES QUE SE LLEVAN A CABO EN EL MARCO DEL PROYECTO. 5. ARTICULARSE Y MANTENER UNA COMUNICACIÓN CONSTANTE CON LOS ENLACES DE CADA UNO DE LOS ASOCIADOS PARA REVISAR LOS AVANCES DEL PROYECTO, BRINDAR ASESORÍA EN LA ELABORACIÓN DE INFORMES, REPORTAR LOS CASOS ESPECIALES Y EN CASO DE SER REQUERIDO, REALIZAR REUNIONES CON SU RESPECTIVA ACTA. 6. ARTICULARSE CON EL EQUIPO TRANSVERSAL JURÍDICO Y FINANCIERO DE LA SUBDIRECCIÓN DE LA GEP CON EL FIN DE GARANTIZAR EL DEBIDO DESARROLLO DEL PROYECTO. 7. APOYAR EN LA GESTIÓN DE LAS ACTIVIDADES CON EL EQUIPO DE COMUNICACIONES, QUE ESTÉN RELACIONADAS CON EL PROYECTO DE BILINGÜISMO SEGÚN LAS NECESIDADES DEL MISMO. 8. APOYAR EN LA CONSOLIDACIÓN DE INFORMACIÓN PARA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QUE LE SEAN DELEGADOS Y ASIGNADOS POR EL LÍDER DE SU PROCESO. 9. ORGANIZAR, CONSERVAR Y TRANSFERIR AL ÁREA DE GESTIÓN DOCUMENTAL LOS DOCUMENTOS QUE SE PRODUCEN EN DESARROLLO DE SUS OBLIGACIONES, SEGÚN EL LISTADO MAESTRO DE DOCUMENTOS Y LOS TIEMPOS ESTABLECIDOS POR LAS TABLAS DE RETENCIÓN DOCUMENTAL. 10.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</si>
  <si>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https://community.secop.gov.co/Public/Tendering/OpportunityDetail/Index?noticeUID=CO1.NTC.9536495&amp;isFromPublicArea=True&amp;isModal=False
</t>
  </si>
  <si>
    <t>http://medellin.gestiontransparente.com/Rendicion/RegIngresoContract.aspx?p1=193-2026&amp;event=inicio</t>
  </si>
  <si>
    <t>65-46-101065327</t>
  </si>
  <si>
    <t>https://sapienciagov.sharepoint.com/:f:/s/PRUEBAGESTIONDOCUMENTAL/IgCEOZbQyM-QQ47lVZpf8zMEAbI677doUsGiFeWvIJFu6Jo?e=TGx8ob</t>
  </si>
  <si>
    <t>CO1.PCCNTR.8906969</t>
  </si>
  <si>
    <t>194 DE 2026</t>
  </si>
  <si>
    <t>MARIA DEL PILAR CASTAÑO LOPEZ</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</si>
  <si>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LOS DIFERENTES PROYECTOS DE LA SUBDIRECCIÓN.</t>
  </si>
  <si>
    <t xml:space="preserve">1.APOYO EN LA REVISIÓN Y EJECUCIÓN DE LAS DIFERENTES ESTRATEGIAS DE PERMANENCIA CONTEMPLADAS POR LOS PROYECTOS DE LA SUBDIRECCIÓN PARA LA GESTIÓN DE LA EDUCACIÓN POSTSECUNDARIA, ASI COMO ARTICULAR LA ATENCIÓN QUE SE BRINDA A LOS BENEFICIARIOS DESDE LA AGENCIA CON LA OFERTA DE OPORTUNIDADES DE LOS DIFERENTES PROYECTOS CON EL FIN DE UNIR ESFUERZOS PARA LA PERMANENCIA EN LOS DIFERENTES PROGRAMAS. 
2.APOYAR LA ETAPA DE EJECUCIÓN CONTRACTUAL DE LOS CONTRATOS Y/O CONVENIOS PROPIOS DE LOS PROYECTOS DE LA SUBDIRECCIÓN PARA LA GESTIÓN DE LA EDUCACIÓN POSTSECUNDARIA, MEDIANTE LA REALIZACIÓN DE LOS INFORMES DE SUPERVISIÓN Y DEMÁS DOCUMENTOS EN LA EJECUCIÓN. 
3.GESTIONAR LOS DOCUMENTOS RADICADOS Y REALIZAR SU RESPECTIVA EVACUACIÓN EN EL SISTEMA DE MERCURIO EN LOS TIEMPOS ESTABLECIDOS. 
4.APOYAR Y EFECTUAR CONTROL Y GESTIÓN DE DOCUMENTOS TRANSFERIDOS, GESTIÓN DE PQRS, APOYO AL SISTEMA DE GESTIÓN DOCUMENTAL Y APOYO EN ACTUALIZACIÓN DEL SISTEMA INTEGRADO DE GESTIÓN.
5.APOYAR LOS PROCESOS RELACIONADOS CON LA REALIZACIÓN Y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6.APOYAR Y EFECTUAR LAS TAREAS ADMINISTRATIVAS, ENCAMINADAS A LA EJECUCIÓN DE LOS CONVENIOS EN LOS PROYECTOS DE LA SUBDIRECCIÓN PARA LA GESTIÓN DE LA EDUCACIÓN POSTSECUNDARIA –GEP. 7.ARTICULARSE Y MANTENER UNA COMUNICACIÓN CONSTANTE CON LOS ENLACES DE CADA UNA DE LAS IES ASOCIADAS Y/O CONTRATISTAS PARA REVISAR LOS AVANCES DEL PROYECTO EN EL COMPONENTE DE PERMANENCIA, BRINDAR ASESORÍA EN LA ELABORACIÓN DE INFORMES, REPORTAR LOS CASOS ESPECIALES Y EN CASO DE SER REQUERIDO, REALIZAR REUNIONES CON SU RESPECTIVA ACTA, VERIFICAR LA PUBLICACIÓN EN EL SISTEMA SECOP II DE LOS INFORMES DE SUPERVISIÓN. ESTOS INFORMES DEBERÁN CONTENER SUS RESPECTIVOS ANEXOS Y EVIDENCIAS.
8. APOYAR CUANDO SE REQUIERA, EN LA ELABORACIÓN, ACTUALIZACIÓN Y ENTREGA DE INFORMACIÓN A PLANEACIÓN ESTRATÉGICA DE LOS REPORTES DE AVANCE Y SEGUIMIENTO DE LOS INDICADORES Y METAS ESTABLECIDAS EN CADA UNO DE LOS INSTRUMENTOS DE PLANEACIÓN DE LA AGENCIA. 
9.ASISTIR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</si>
  <si>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https://community.secop.gov.co/Public/Tendering/OpportunityDetail/Index?noticeUID=CO1.NTC.9540334&amp;isFromPublicArea=True&amp;isModal=False</t>
  </si>
  <si>
    <t>http://medellin.gestiontransparente.com/Rendicion/RegIngresoContract.aspx?p1=194-2026&amp;event=inicio</t>
  </si>
  <si>
    <t>https://sapienciagov.sharepoint.com/:f:/s/PRUEBAGESTIONDOCUMENTAL/IgCXdWIXe1vvSY7xF7vY7JtOAetSjukYlOpHlEjixvGtLTE?e=HMXWiv</t>
  </si>
  <si>
    <t>PENDIENTE LISTA CHEQUEO</t>
  </si>
  <si>
    <t>CO1.PCCNTR.8904554</t>
  </si>
  <si>
    <t>195 DE 2026</t>
  </si>
  <si>
    <t>DANIEL ANDRÉS HERRERA RODRÍGUEZ</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</si>
  <si>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UNIVERSITARIA @MEDELLÍN ADSCRITO A LA SUBDIRECCIÓN</t>
  </si>
  <si>
    <t>1. ACTUALIZAR Y GESTIONAR LOS DIFERENTES MÓDULOS QUE HACEN PARTE DE LOS ECOSISTEMAS VIRTUALES DE LA CIUDADELA DIGITAL @MEDELLÍN 2. DESARROLLAR NUEVOS MÓDULOS A MEDIDA QUE PERMITAN MEJORAR LA EXPERIENCIA DE USUARIOS DENTRO DE LA CIUDADELA DIGITAL @MEDELLÍN. 3. APOYAR INTEGRACIONES Y MEJORAMIENTOS AL ECOSISTEMA DE CIUDADELA DIGITAL @MEDELLIN. 4. BRINDAR SOPORTE TÉCNICO A LOS DIFERENTES MÓDULOS O DISTRITOS QUE SE INTEGRAN A LA CIUDADELA DIGITAL @MEDELLÍN. 5. DILIGENCIAR LOS INDICADORES DE GESTIÓN DEL PROCESO DE LA SUBDIRECCIÓN PARA LA GESTIÓN DE LA EDUCACIÓN POSTSECUNDARIA DE MEDELLÍN QUE DEN CUENTA DEL SEGUIMIENTO DE LAS OBLIGACIONES ASIGNADAS. 6. PRESTAR APOYO DE MANERA PERMANENTE A LA CIUDADELA DIGITAL Y APLICACIONES WEB EN CUANTO AL DESARROLLO Y SOPORTE TÉCNICO. 7. APOYAR LA ATENCIÓN DE LOS CASOS PRESENTADOS EN EL CENTRO DE SOPORTE TÉCNICO O VÍA CORREO ELECTRÓNICO DEL PROYECTO @MEDELLÍN. 8. REALIZAR Y ACTUALIZAR LA DOCUMENTACIÓN O MANUALES TÉCNICOS DE LOS DIFERENTES MÓDULOS QUE SE DESARROLLAN O ACTUALIZAN PARA LA CIUDADELA DIGITAL @MEDELLÍN. 9. ASISTIR A REUNIONES, CAPACITACIONES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</si>
  <si>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https://community.secop.gov.co/Public/Tendering/OpportunityDetail/Index?noticeUID=CO1.NTC.9537423&amp;isFromPublicArea=True&amp;isModal=False
</t>
  </si>
  <si>
    <t>http://medellin.gestiontransparente.com/Rendicion/RegIngresoContract.aspx?p1=195-2026&amp;event=inicio</t>
  </si>
  <si>
    <t>https://sapienciagov.sharepoint.com/:f:/s/PRUEBAGESTIONDOCUMENTAL/IgD5JhT8H8ZFQ4zIS8KlZvBrAVcCFqLGbZkNdx5JjciZ_50?e=QR6hrs</t>
  </si>
  <si>
    <t>CO1.PCCNTR.8905085</t>
  </si>
  <si>
    <t>196 DE 2026</t>
  </si>
  <si>
    <t xml:space="preserve">MANUELA GARCIA SOTO </t>
  </si>
  <si>
    <t>PRESTACIÓN DE SERVICIOS DE FORMA TEMPORAL COMO TÉCNICO II EN LA SUBDIRECCIÓN PARA LA GESTIÓN DE LA EDUCACIÓN POSTSECUNDARIA –GEP– PARA APOYAR LAS ACTIVIDADES DE DINAMIZACIÓN Y DIFUSIÓN DE LAS ESTRATEGIAS DEL PROYECTO IMPLEMENTACIÓN DEL ECOSISTEMA DE LA CIUDADELA DIGITAL UNIVERSITARIA @MEDELLÍN Y DEMÁS PROYECTOS DE LA AGENCIA EN LOS DIFERENTES CORREGIMIENTOS.</t>
  </si>
  <si>
    <t>1. APOYAR LA PROMOCIÓN DEL USO Y APROVECHAMIENTO DE LAS TIC CON FINES ACADÉMICOS O INVESTIGATIVOS Y CONVOCAR A LA COMUNIDAD PARA EL ACCESO A LOS PROGRAMAS Y ACTIVIDADES QUE SE OFREZCA EN LA ESTRATEGIA DE EDUCACIÓN DIGITAL Y DEMÁS PROYECTOS DE LA AGENCIA DE EDUCACIÓN POSTSECUNDARIA DE MEDELLÍN- SAPIENCIA. ESTO IMPLICA APOYO EN LA ELABORACIÓN Y ENVÍO DEL CONTENIDO INFORMATIVO A LA COMUNIDAD ACORDE CON LA ESTRATEGIA COMUNICACIONAL DE LA AGENCIA. 
2.APOYAR Y MANTENER COMUNICACIÓN PERMANENTE CON LOS DIFERENTES ACTORES INSTITUCIONALES DE LAS COMUNAS Y CORREGIMIENTOS DEL DISTRITO DE MEDELLÍN, EN ARAS DE PRESTAR UN SERVICIO OPORTUNO Y PERTINENTE A LAS NECESIDADES DE ESTOS Y EN PROCURA DE LA GESTIÓN DE ACUERDOS Y/O ALIANZAS QUE PUEDAN CELEBRARSE. 
3.APOYAR COMO ENLACE ENTRE LAS DEPENDENCIAS DE LA ADMINISTRACIÓN MUNICIPAL QUE HAGAN PRESENCIA INSTITUCIONAL EN LOS DIFERENTES CORREGIMIENTOS Y LA AGENCIA SAPIENCIA, PARA CANALIZAR LAS ACTIVIDADES PROPIAS DE LOS PROYECTOS DE LA SUBDIRECCIÓN GEP. 
4. APOYAR LA ATENCIÓN Y RESPUESTA A LA COMUNIDAD FRENTE A INQUIETUDES, SOLICITUDES O REQUERIMIENTOS RELACIONADOS CON LOS DIFERENTES PROYECTOS, PROGRAMAS O ACTIVIDADES DESARROLLADOS POR LA SUBDIRECCIÓN Y LA AGENCIA, GARANTIZANDO UNA COMUNICACIÓN CLARA, OPORTUNA Y CONFORME A LOS LINEAMIENTOS ESTABLECIDOS POR LA ENTIDAD. 
5.REGISTRAR, ENTREGAR, ACTUALIZAR, SUMINISTRAR, CONTROLAR Y ARCHIVAR LA INFORMACIÓN QUE LE SEA ASIGNADA, EN ESPECIAL AQUELLA RELACIONADA CON LA ATENCIÓN A LA COMUNIDAD Y LA OFERTA DE LOS DIFERENTES PROYECTOS Y PROGRAMAS DE LA SUBDIRECCIÓN, DE ACUERDO CON LAS NORMAS, PROCEDIMIENTOS Y LINEAMIENTOS ESTABLECIDOS POR LA ENTIDAD, CON EL FIN DE AGILIZAR LAS RESPUESTAS Y FACILITAR LA ORIENTACIÓN AL PÚBLICO EN GENERAL.
6.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</si>
  <si>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https://community.secop.gov.co/Public/Tendering/OpportunityDetail/Index?noticeUID=CO1.NTC.9538428&amp;isFromPublicArea=True&amp;isModal=False</t>
  </si>
  <si>
    <t>http://medellin.gestiontransparente.com/Rendicion/RegIngresoContract.aspx?p1=196-2026&amp;event=inicio</t>
  </si>
  <si>
    <t>https://sapienciagov.sharepoint.com/:f:/s/PRUEBAGESTIONDOCUMENTAL/IgCxzK13S7PATYNkMF0o1UpVAZBTWY35WVeCuy2DwHt2d6Y?e=JjNIv3</t>
  </si>
  <si>
    <t>CO1.PCCNTR.8905316</t>
  </si>
  <si>
    <t>197 DE 2026</t>
  </si>
  <si>
    <t>JULIO CESAR GUTIERREZ AFANADOR</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</si>
  <si>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PARA LA AGENCIA DE EDUCACIÓN POSTSECUNDARIA DE MEDELLÍN - SAPIENCIA.</t>
  </si>
  <si>
    <t>1. APOYAR EN LA GESTIÓN Y ADMINISTRACIÓN DE LAS DIFERENTES INSTANCIAS DE PLATAFORMA LMS MOODLE. 
2.APOYAR EN LA GESTIÓN Y ADMINISTRACIÓN DE LA PÁGINA WEB DE @MEDELLÍN PUBLICANDO CONTENIDO Y REALIZANDO AJUSTES QUE SEAN SOLICITADOS. 
3.DILIGENCIAR LOS INDICADORES DE GESTIÓN DEL PROCESO DE LA SUBDIRECCIÓN PARA LA GESTIÓN DE LA EDUCACIÓN POSTSECUNDARIA DE MEDELLÍN QUE DEN CUENTA DEL SEGUIMIENTO A LAS OBLIGACIONES ASIGNADAS. 
4.GARANTIZAR LA DISPOSICIÓN, CONTINUIDAD Y SOPORTE TÉCNICO DE LOS CURSOS VIRTUALES OFERTADOS A LA CIUDADANÍA, ASEGURANDO QUE LOS ESPACIOS DE FORMACIÓN ESTÉN DISPONIBLES, ACTUALIZADOS Y FUNCIONALES DENTRO DE LAS PLATAFORMAS DIGITALES DE @MEDELLÍN. 
5.BRINDAR ATENCIÓN OPORTUNA, EFICIENTE Y DE CALIDAD A LOS REQUERIMIENTOS RECIBIDOS A TRAVÉS DEL CENTRO DE SOPORTE DE @MEDELLÍN, GARANTIZANDO LA RESOLUCIÓN ADECUADA DE INCIDENCIAS, SOLICITUDES Y CONSULTAS REALIZADAS POR LOS USUARIOS DE LAS DIFERENTES PLATAFORMAS Y SERVICIOS DIGITALES. 
6. APOYAR LA ARTICULACIÓN DE LAS ACTIVIDADES DE ACTUALIZACIÓN, MANTENIMIENTO PREVENTIVO Y CORRECTIVO DE LAS APLICACIONES Y SERVICIOS DEL PROYECTO IMPLEMENTACIÓN DEL ECOSISTEMA DE LA CIUDADELA DIGITAL UNIVERSITARIA @MEDELLÍN. 
7.BRINDAR APOYO TÉCNICO ESPECIALIZADO EN LOS DIFERENTES APLICATIVOS QUE CONFORMAN LA CIUDADELA Y EL CAMPUS DIGITAL @MEDELLÍN, GARANTIZANDO UNA EXPERIENCIA DE USUARIO MODERNA, ACCESIBLE Y FUNCIONAL. 
8.PRESENTAR UN REPORTE DE LOS TICKETS GENERADOS MENSUALMENTE DESDE EL CENTRO DE SOPORTE DE @MEDELLÍN. 
9.ASISTIR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</si>
  <si>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https://community.secop.gov.co/Public/Tendering/OpportunityDetail/Index?noticeUID=CO1.NTC.9538241&amp;isFromPublicArea=True&amp;isModal=False</t>
  </si>
  <si>
    <t>http://medellin.gestiontransparente.com/Rendicion/RegIngresoContract.aspx?p1=197-2026&amp;event=inicio</t>
  </si>
  <si>
    <t>65-46-101065342</t>
  </si>
  <si>
    <t>https://sapienciagov.sharepoint.com/:f:/s/PRUEBAGESTIONDOCUMENTAL/IgAhwBpZSkEzSqYJNLVDCt-0AfN0doZFNY1zWvUB_U0EcT0?e=AThANC</t>
  </si>
  <si>
    <t>CO1.PCCNTR.8902803</t>
  </si>
  <si>
    <t>198 DE 2026</t>
  </si>
  <si>
    <t>JULIAN MAZO GOMEZ</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</si>
  <si>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</si>
  <si>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 xml:space="preserve">1. 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REALIZAR EL DEBIDO SEGUIMIENTO Y ENTREGAR LAS RESPUESTAS A DICHAS SOLICITUDES, LLEVANDO UN CONTROL DE FECHAS DE LLEGADA, ASIGNACIONES A LOS FUNCIONARIOS ENCARGADOS EN LOS CASOS QUE SE DEBA Y PLAZOS PARA ENTREGA. 
3.ENTREGAR REPORTE CONSOLIDADO MENSUAL O CADA QUE EL SUPERVISOR LO REQUIERA DEL ESTADO DE LAS GESTIONES REALIZADAS EN LOS CANALES DISPUESTOS PARA LA RADICACIÓN DE DOCUMENTOS Y LAS PQRSDF QUE INGRESAN A LAS PLATAFORMAS DE INFORMACIÓN. 
4.ATENDER, GESTIONAR Y TRANSFERIR LAS SOLICITUDES ENTRANTES DE MANERA PERSONAL, TELEFÓNICA Y/O ESCRITA MEDIANTE LOS CANALES DE ATENCIÓN (PRESENCIAL, VIRTUAL, CORREO Y TELEFÓNICO), BRINDANDO LAS RESPUESTAS REQUERIDAS POR LOS USUARIOS GENERANDO UN SERVICIO DE ATENCIÓN EFICIENTE. 
5.GARANTIZAR LA EFECTIVIDAD DE LA INFORMACIÓN BRINDADA A LOS CIUDADANOS ACORDE CON SUS INQUIETUDES Y SOLICITUDES, PERMITIENDO EJERCER SUS DERECHOS Y REALIZANDO EL DEBIDO ACOMPAÑAMIENTO.
6.APOYO EN LA OPERACIÓN Y ATENCIÓN AL CIUDADANO POR LOS DIFERENTES CANALES Y SEDES EN LAS QUE HAGA PRESENCIA INSTITUCIONAL LA AGENCIA. 
7.SUMINISTRAR Y CONSOLIDAR INFORMACIÓN PARA LOS DIFERENTES INDICADORES QUE SEAN REQUERIDOS POR EL LÍDER DEL PROCESO EN LOS TIEMPOS ESTIPULADOS, PROPONIENDO PLANES DE ACCIÓN Y MEJORAS EN EL PROCESO DE ATENCIÓN A LA CIUDADANÍA. 
8.CUMPLIR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9.ASISTIR A REUNIONES, ORIENTACIONES TÉCNICAS O ENCUENTROS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
</t>
  </si>
  <si>
    <t>https://community.secop.gov.co/Public/Tendering/OpportunityDetail/Index?noticeUID=CO1.NTC.9535530&amp;isFromPublicArea=True&amp;isModal=False</t>
  </si>
  <si>
    <t>http://medellin.gestiontransparente.com/Rendicion/RegIngresoContract.aspx?p1=198-2026&amp;event=inicio</t>
  </si>
  <si>
    <t>CO1.PCCNTR.8903356</t>
  </si>
  <si>
    <t>199 DE 2026</t>
  </si>
  <si>
    <t>JAIME ALBERTO ARISTIZABAL PINEDA</t>
  </si>
  <si>
    <t>PRESTACIÓN DE SERVICIOS PROFESIONALES COMO ESPECIALISTA II EN LA SUBDIRECCIÓN ADMINISTRATIVA, FINANCIERA Y DE APOYO A LA GESTIÓN, PARA BRINDAR ACOMPAÑAMIENTO INTEGRAL AL PROCESO DE CRÉDITO Y CARTERA HASTA SU ETAPA FINAL DE AMORTIZACIÓN, EN EL MARCO DE LOS FONDOS DE CRÉDITOS CONDONABLES PARA LA EDUCACIÓN POSTSECUNDARIA.</t>
  </si>
  <si>
    <t xml:space="preserve">1. ORIENTAR Y ALERTAR A LA AGENCIA SOBRE LA NECESIDAD DE MODIFICACIÓN O IMPLEMENTACIÓN DE NORMAS, DECRETOS, RESOLUCIONES Y MANUALES DE PROCEDIMIENTO EN MATERIA DE CRÉDITO Y CARTERA, PROPONIENDO ALTERNATIVAS TÉCNICAS Y FINANCIERAS PARA SU AJUSTE Y ACOMPAÑANDO SU SUSTENTACIÓN.
2.APOYAR A LA SUBDIRECCIÓN ADMINISTRATIVA, FINANCIERA Y DE APOYO A LA GESTIÓN EN EL DISEÑO Y EJECUCIÓN DE ESTRATEGIAS QUE FACILITEN EL CUMPLIMIENTO DE METAS RELACIONADAS CON LA GESTIÓN DEL CRÉDITO EDUCATIVO Y LA AMORTIZACIÓN, GARANTIZANDO LA EFECTIVIDAD DE LAS ETAPAS DE FACTURACIÓN, RECAUDO, APLICACIÓN DE PAGOS Y LIQUIDACIÓN DE CRÉDITOS. 
3.EMITIR CONCEPTOS TÉCNICOS Y FINANCIEROS QUE RESPALDEN LA TOMA DE DECISIONES EN LOS ASUNTOS RELACIONADOS CON LA GESTIÓN DE CARTERA, CONTRIBUYENDO A LA SEGURIDAD TÉCNICA Y FINANCIERA DE LAS ACTUACIONES INSTITUCIONALES, ADEMÁS APOYAR EN LA ELABORACIÓN DE RESPUESTAS A DERECHOS DE PETICIÓN, TUTELAS Y DEMÁS SOLICITUDES RELACIONADAS CON LOS PROCESOS DE CRÉDITO Y CARTERA, GARANTIZANDO OPORTUNIDAD Y PRECISIÓN EN LA INFORMACIÓN. 
4.APOYAR EL CIERRE MENSUAL DEL PROCESO DE CARTERA, IMPLEMENTANDO CONTROLES PARA GARANTIZAR LA CONFIABILIDAD DE LA INFORMACIÓN Y PARTICIPANDO EN LA GENERACIÓN Y REVISIÓN DE EXTRACTOS (FACTURAS) A LOS DEUDORES, JUNTO CON LOS REPORTES Y ACTIVIDADES COMPLEMENTARIAS REQUERIDAS. 
5.FUNGIR COMO APOYO A LA SUPERVISIÓN EN LOS ASPECTOS TÉCNICOS Y FINANCIERO A LA SUPERVISIÓN Y ESTRUCTURACIÓN, SEGUIMIENTO, LIQUIDACIÓN DE CONTRATOS ASOCIADOS AL PROCESO DE CARTERA, VERIFICANDO LA COHERENCIA CON LOS LINEAMIENTOS DEL MANUAL DE RECUPERACIÓN DE CARTERA. 
6.RESPONDER TÉCNICAMENTE POR LA CALIDAD, CONSISTENCIA Y OPORTUNIDAD DE LA INFORMACIÓN Y LOS PRODUCTOS GENERADOS EN EL PROCESO DE CRÉDITO Y CARTERA, GARANTIZANDO QUE SU CONTENIDO CUMPLA CON LOS LINEAMIENTOS DEL MANUAL DE RECUPERACIÓN DE CARTERA Y LAS NORMAS APLICABLES. 
7.APOYAR LA SECRETARÍA TÉCNICA DEL COMITÉ DE CARTERA, PRESENTANDO ESTRATEGIAS, INFORMES Y ALTERNATIVAS DE RESOLUCIÓN QUE FACILITEN LA TOMA DE DECISIONES SOBRE LOS CASOS SOMETIDOS A ANÁLISIS. 
8.HACER SEGUIMIENTO INTEGRAL A LOS PROCESOS DE LOS DEUDORES, DESDE LA CONSOLIDACIÓN DEL CRÉDITO HASTA SU AMORTIZACIÓN FINAL, VELANDO POR LA CORRECTA APLICACIÓN DE LOS PROCEDIMIENTOS TÉCNICOS Y FINANCIEROS DEFINIDOS. 
9.REGISTRAR Y CONSOLIDAR INFORMACIÓN EN LOS APLICATIVOS Y SISTEMAS DE GESTIÓN RELACIONADOS CON EL PROCESO DE CARTERA, ELABORANDO LOS REPORTES QUE REFLEJEN LAS GESTIONES REALIZADAS Y LOS RESULTADOS OBTENIDOS, VELANDO POR LA SEGURIDAD Y VERACIDAD DE LA INFORMACIÓN CONSIGNADA. 
10.APOYAR LA ESTRUCTURACIÓN, REVISIÓN Y ENTREGA DE LOS EXPEDIENTES DE CARTERA QUE REQUIERAN GESTIÓN DE COBRO COACTIVO O JUDICIAL, GARANTIZANDO LA INTEGRIDAD, TRAZABILIDAD Y COHERENCIA TÉCNICA DE LA INFORMACIÓN FINANCIERA Y DOCUMENTAL, DE ACUERDO CON LOS PROCEDIMIENTOS DEFINIDOS EN EL MANUAL DE RECUPERACIÓN DE CARTERA Y LA NORMATIVIDAD APLICABLE. 
11.ASISTIR A REUNIONES, CAPACITACIONES Y ENCUENTROS INSTITUCIONALES O INTERINSTITUCIONALES EN LOS QUE SE REQUIERA SU PARTICIPACIÓN PARA LA GESTIÓN DEL CONTRATO O EL FORTALECIMIENTO DEL PROCESO. 
12.DESARROLLAR LAS DEMÁS ACTIVIDADES QUE LE ASIGNE EL SUPERVISOR DEL CONTRATO, RELACIONADAS CON EL OBJETO CONTRACTUAL Y LAS NECESIDADES DE LA SUBDIRECCIÓN.
</t>
  </si>
  <si>
    <t>https://community.secop.gov.co/Public/Tendering/OpportunityDetail/Index?noticeUID=CO1.NTC.9536316&amp;isFromPublicArea=True&amp;isModal=False</t>
  </si>
  <si>
    <t>http://medellin.gestiontransparente.com/Rendicion/RegIngresoContract.aspx?p1=199-2026&amp;event=inicio</t>
  </si>
  <si>
    <t>65-46-101065345</t>
  </si>
  <si>
    <t>https://sapienciagov.sharepoint.com/:f:/s/PRUEBAGESTIONDOCUMENTAL/IgCg9TWDxrd4Qq-7sFcbKhxsAeSyE2SxlcObWszqYF_V2UQ?e=dA43Gz</t>
  </si>
  <si>
    <t>CO1.PCCNTR.8903716</t>
  </si>
  <si>
    <t>200 DE 2026</t>
  </si>
  <si>
    <t>KARINA VALENCIA TILANO</t>
  </si>
  <si>
    <t>PRESTACIÓN DE SERVICIOS DE FORMA TEMPORAL COMO ESTUDIANTE UNIVERSITARIO II EN LA SUBDIRECCIÓN ADMINISTRATIVA, FINANCIERA Y DE APOYO A LA GESTIÓN, PARA EL PROCESO DE GESTIÓN Y RECUPERACIÓN DE CARTERA DE LOS CRÉDITOS EDUCATIVOS DE LA AGENCIA DE EDUCACIÓN POSTSECUNDARIA DE MEDELLÍN – SAPIENCIA.</t>
  </si>
  <si>
    <t>1. REALIZAR LAS GESTIONES DE COBRO DEL PORTAFOLIO DE CRÉDITOS A TRAVÉS DE LOS MEDIOS ESTABLECIDOS POR LA AGENCIA, CUMPLIENDO CON LOS ESTÁNDARES DE CALIDAD, INDICADORES, PROCEDIMIENTOS ESTRATEGIAS, METAS E INSTRUCTIVOS TENIENDO EN CUENTA LAS MEDICIONES CUANTITATIVAS. 
2.BRINDAR APOYO ADMINISTRATIVO A LOS REQUERIMIENTOS QUE SURGEN DEL PROCESAMIENTO, GESTIÓN Y ESTRATEGIAS DE COBRO DE LOS CRÉDITOS OTORGADOS OBSERVANDO LOS LINEAMIENTOS ESTABLECIDOS EN EL MANUAL DE CARTERA Y LA NORMATIVIDAD VIGENTE. 
3.APOYO AL ÁREA DE CARTERA PARA ATENDER OPORTUNAMENTE QUEJAS, RECLAMOS Y/O PETICIONES QUE SURJAN CON OCASIÓN A LA ADMINISTRACIÓN Y GESTIÓN DE LOS CRÉDITOS EN ETAPA FINAL DE AMORTIZACIÓN. 
4.ACOMPAÑAR Y PARTICIPAR EN LA ORIENTACIÓN, ATENCIÓN Y SUMINISTRO DE INFORMACIÓN EN LO RELACIONADO CON LOS TRÁMITES DE CARTERA Y SU GESTIÓN ATENDIENDO A LOS LINEAMIENTOS Y MANUALES ESTABLECIDOS PARA TAL FIN. 
5.REALIZAR LAS ACTIVIDADES DE RADICACIÓN Y SEGUIMIENTO A LA DOCUMENTACIÓN GENERADA DESDE EL PROCESO DE CARTERA. 
6.PREPARAR LA DOCUMENTACIÓN RELACIONADA CON EL PROCEDIMIENTO DE PASO AL COBRO Y EL INICIO DE LA ETAPA FINAL DE AMORTIZACIÓN DEL PORTAFOLIO DE CRÉDITOS ADMINISTRADOS POR LA AGENCIA APOYANDO SU RESPECTIVO CONTROL Y SEGUIMIENTO. 
7.APOYAR LA DIGITALIZACIÓN Y CARGUE DE DOCUMENTOS AL APLICATIVO DE CARTERA GARANTIZANDO QUE CADA CRÉDITO CUENTE CON LA TRAZABILIDAD EN SU GESTIÓN.
8.DOCUMENTAR Y/O REGISTRAR EN EL SISTEMA INDICADO POR LA AGENCIA, LA GESTIÓN DE COBRO DE LOS CRÉDITOS CONDONABLES Y LA ATENCIÓN A LOS USUARIOS. 
9.ASISTIR A REUNIONES, ACTUALIZACIONES O EVENTOS DE REPRESENTACIÓN INTERNAS Y/O INTERINSTITUCIONALES, QUE LE SEAN PROGRAMADAS Y DONDE SEA REQUERIDO PARA EL CONOCIMIENTO DE LA GESTIÓN DE LA AGENCIA O PARA ASUNTOS RELACIONADOS CON EL CONTRATO 
10.ATENDER LOS REQUERIMIENTOS QUE ACORDE AL OBJETO DEL PRESENTE CONTRATO REALICE LA SUBDIRECCIÓN ADMINISTRATIVA, FINANCIERA Y DE APOYO A LA GESTIÓN.</t>
  </si>
  <si>
    <t>EST2</t>
  </si>
  <si>
    <t>https://community.secop.gov.co/Public/Tendering/OpportunityDetail/Index?noticeUID=CO1.NTC.9536731&amp;isFromPublicArea=True&amp;isModal=False</t>
  </si>
  <si>
    <t>http://medellin.gestiontransparente.com/Rendicion/RegIngresoContract.aspx?p1=200-2026&amp;event=inicio</t>
  </si>
  <si>
    <t>https://sapienciagov.sharepoint.com/:f:/s/PRUEBAGESTIONDOCUMENTAL/IgAuZ2dVkbwLQoM0N07HRI6WAdxSwOfmvkjcKmz7dK53ReM?e=PrNKM8</t>
  </si>
  <si>
    <t>CO1.PCCNTR.8904421</t>
  </si>
  <si>
    <t>201 DE 2026</t>
  </si>
  <si>
    <t>ARLEY ESTYVEN YEPES CANO</t>
  </si>
  <si>
    <t>PRESTACIÓN DE SERVICIOS DE FORMA TEMPORAL COMO TÉCNICO I EN LA SUBDIRECCIÓN ADMINISTRATIVA, FINANCIERA Y DE APOYO A LA GESTIÓN, PARA APOYAR AL ÁREA DE CARTERA EN LAS ACTIVIDADES DE PROCESAMIENTO, SEGUIMIENTO Y RECUPERACIÓN DE LOS CRÉDITOS EDUCATIVOS ADMINISTRADOS POR LA AGENCIA DE EDUCACIÓN POSTSECUNDARIA DE MEDELLÍN – SAPIENCIA</t>
  </si>
  <si>
    <t>1.APOYAR LA GESTIÓN OPERATIVA DEL PROCESO DE RECUPERACIÓN DE CARTERA, REALIZANDO EL SEGUIMIENTO A LOS CRÉDITOS EDUCATIVOS EN ETAPA DE AMORTIZACIÓN CONFORME A LOS LINEAMIENTOS DEL MANUAL DE RECUPERACIÓN DE CARTERA. 
2.REGISTRAR Y ACTUALIZAR OPORTUNAMENTE LA INFORMACIÓN RELACIONADA CON LA GESTIÓN DE COBRO EN EL SISTEMA MINOTAURO Y DEMÁS APLICATIVOS INSTITUCIONALES, GARANTIZANDO LA TRAZABILIDAD Y CONSISTENCIA DE LOS DATOS. 
3.APOYAR LA RADICACIÓN, ORGANIZACIÓN Y SEGUIMIENTO DE LA DOCUMENTACIÓN GENERADA POR EL PROCESO DE CARTERA, ASEGURANDO SU CORRECTA CLASIFICACIÓN Y CUSTODIA CONFORME A LAS NORMAS DE GESTIÓN DOCUMENTAL. 
4.BRINDAR APOYO EN LA ATENCIÓN Y CANALIZACIÓN DE SOLICITUDES, QUEJAS, RECLAMOS O PETICIONES DE LOS BENEFICIARIOS O DEUDORES, EN COORDINACIÓN CON LOS PROFESIONALES DEL ÁREA. 
5.APOYAR LA PREPARACIÓN Y CONSOLIDACIÓN DE INFORMACIÓN PARA INFORMES Y REPORTES DE GESTIÓN DEL ÁREA DE CARTERA, ASÍ COMO LOS INSUMOS REQUERIDOS POR LOS COMITÉS, LA SUBDIRECCIÓN O ENTIDADES DE CONTROL. 
6.APOYAR LA ELABORACIÓN DE RESPUESTAS Y DOCUMENTACIÓN DE SOPORTE PARA DERECHOS DE PETICIÓN, TUTELAS Y DEMÁS SOLICITUDES RELACIONADAS CON EL PROCESO DE CARTERA. 
7.COLABORAR EN EL PROCESO DE PASO AL COBRO Y CONSOLIDACIÓN DE LA INFORMACIÓN, VERIFICANDO LA COMPLETITUD Y COHERENCIA DE LOS DOCUMENTOS. 
8.APOYAR LA GESTIÓN DE COMUNICACIONES INTERNAS Y EXTERNAS DEL PROCESO DE CARTERA, INCLUYENDO EL ENVÍO Y ARCHIVO DE NOTIFICACIONES, CITACIONES O COMUNICACIONES A LOS DEUDORES SEGÚN LOS PROTOCOLOS ESTABLECIDOS. 
9.PARTICIPAR EN REUNIONES, JORNADAS DE SEGUIMIENTO Y CAPACITACIONES INTERNAS O INTERINSTITUCIONALES, CONTRIBUYENDO CON LA ACTUALIZACIÓN PERMANENTE DEL PROCESO Y REPORTANDO AVANCES AL SUPERVISOR DEL CONTRATO. 
10.DESARROLLAR LAS DEMÁS ACTIVIDADES RELACIONADAS CON EL OBJETO CONTRACTUAL QUE SEAN ASIGNADAS POR LA SUBDIRECCIÓN ADMINISTRATIVA, FINANCIERA Y DE APOYO A LA GESTIÓN, EN CONCORDANCIA CON LOS LINEAMIENTOS INSTITUCIONALES.</t>
  </si>
  <si>
    <t>https://community.secop.gov.co/Public/Tendering/OpportunityDetail/Index?noticeUID=CO1.NTC.9537303&amp;isFromPublicArea=True&amp;isModal=False</t>
  </si>
  <si>
    <t>http://medellin.gestiontransparente.com/Rendicion/RegIngresoContract.aspx?p1=201-2026&amp;event=inicio</t>
  </si>
  <si>
    <t>https://sapienciagov.sharepoint.com/:f:/s/PRUEBAGESTIONDOCUMENTAL/IgBaar7e6qvuRo6Ro65oYwc9AZBDAE4jrc6W6xxHyi2vyXo?e=4NYx01</t>
  </si>
  <si>
    <t>CO1.PCCNTR.8904291</t>
  </si>
  <si>
    <t>202 DE 2026</t>
  </si>
  <si>
    <t>RUBIEL ALBEIRO MENDOZA VALENCIA</t>
  </si>
  <si>
    <t>93151507-81111901-81111504</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</si>
  <si>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</si>
  <si>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 xml:space="preserve">1. APOYAR EL PROCESO DE SISTEMAS DE LAS TECNOLOGÍAS DE LA INFORMACIÓN Y LAS COMUNICACIONES PROCURANDO EL CUMPLIMIENTO DE LOS PROYECTOS QUE PERMITEN GESTIONAR LOS OBJETIVOS DE LA AGENCIA DE EDUCACIÓN POSTSECUNDARIA DE MEDELLÍN - SAPIENCIA. 
2. LLEVAR A CABO LAS ACTIVIDADES NECESARIAS PARA LA GESTIÓN, SEGUIMIENTO, IMPLEMENTACIÓN, PUESTA EN MARCHA Y SOPORTE DEL SISTEMA AURORA, ASÍ COMO ELABORAR, VERIFICAR Y PRESENTAR LOS INFORMES DE AVANCE CORRESPONDIENTES. 
3. BRINDAR APOYO A LA SUPERVISIÓN DE LOS DISTINTOS PROCESOS DE CONTRATACIÓN RELACIONADOS CON EL PROCESO, ASÍ COMO EN EL SEGUIMIENTO Y MONITOREO DE LAS METAS E INDICADORES DEL PROCESO FACILITANDO EL FUNCIONAMIENTO EFECTIVO DE LOS APLICATIVOS DE HARDWARE, SOFTWARE, PLATAFORMAS Y DIFERENTES SISTEMAS DE LAS TECNOLOGÍAS DE LA INFORMACIÓN Y LAS COMUNICACIONES PARA EL CUMPLIMIENTO DE LOS FINES DE LA AGENCIA. 
4. BRINDAR APOYO A LA SUBDIRECCIÓN ADMINISTRATIVA, FINANCIERA Y DE APOYO A LA GESTIÓN, DENTRO DEL PROCESO DE SISTEMAS DE LAS TECNOLOGÍAS DE LA INFORMACIÓN Y LAS COMUNICACIONES, EN EL ACOMPAÑAMIENTO INTEGRAL A LAS DEPENDENCIAS DE LA AGENCIA EN RELACIÓN CON LA ADQUISICIÓN O RENOVACIÓN E IMPLEMENTACIÓN DE HERRAMIENTAS Y MECANISMOS TECNOLÓGICOS QUE CONTRIBUYAN A MEJORAR LA CALIDAD DEL SERVICIO. 
5. DOCUMENTAR Y PROPONER POLÍTICAS RELACIONADAS CON EL PROCESO DE SISTEMAS DE LAS TECNOLOGÍAS DE LA INFORMACIÓN Y LAS COMUNICACIONES, INCLUYENDO LA REVISIÓN Y CONSTRUCCIÓN DE MANUALES, PROCEDIMIENTOS, INSTRUCTIVOS, GUÍAS, FORMATOS E INFORMES MENSUALES CON ESTADÍSTICAS PERIÓDICAS DE SERVICIOS, NECESIDADES Y NOVEDADES RELACIONADAS EL PROCESO. 
6. ACOMPAÑAR EL PROCESO DE GESTIÓN ADMINISTRATIVA, EN LA IMPLEMENTACIÓN DE MECANISMOS TECNOLÓGICOS QUE FACILITEN Y GARANTICEN EL CONTROL DE BIENES DE PROPIEDAD DE LA AGENCIA. 
7. APOYAR EL PROCESO DE SISTEMAS DE LAS TECNOLOGÍAS DE LA INFORMACIÓN Y LAS COMUNICACIONES EN LAS ACTIVIDADES NECESARIAS QUE PERMITAN GARANTIZAR EL SOPORTE Y LA ATENCIÓN DE REQUERIMIENTOS DE LA INFRAESTRUCTURA TECNOLÓGICA DE LA AGENCIA. 
8. PARTICIPAR EN LA IMPLEMENTACIÓN Y MEJORAMIENTO DEL MODELO INTEGRADO DE PLANEACIÓN Y GESTIÓN (MIPG) DE LAS DIMENSIONES CORRESPONDIENTES Y EN EL COMITÉ INSTITUCIONAL DE GESTIÓN Y DESEMPEÑO, CUANDO ASÍ SEA REQUERIDO. 
9. APOYAR DESDE EL ROL TÉCNICO DENTRO DEL CEEC LAS ETAPAS PRECONTRACTUALES DE LOS PROCESOS QUE LE SEAN ASIGNADOS, ASÍ MISMO APOYARA A LOS SUPERVISORES DE CONTRATOS ELABORANDO, REVISANDO Y AJUSTANDO LOS DOCUMENTOS, INFORMES DE SUPERVISIÓN, DOCUMENTOS ANEXOS, DOCUMENTOS PARA PAGO Y LOS DEMÁS REQUERIDOS POR LA SUPERVISIÓN. 
10. APOYAR LA REALIZACIÓN Y REVISIÓN DE INFORMES DE SUPERVISIÓN DE LOS CONTRATOS DE LA SUBDIRECCIÓN ADMINISTRATIVA Y FINANCIERA Y DE APOYO A LA GESTIÓN, DE IGUAL MANERA APOYAR LA SUPERVISIÓN EN LA PUBLICACIÓN DE LOS DOCUMENTOS QUE HACEN PARTE DE LA EJECUCIÓN, TERMINACIÓN Y LIQUIDACIÓN DE LOS CONTRATOS EN SECOP I, SECOP II Y TIENDA VIRTUAL DEL ESTADO COLOMBIANO. 
11. ASISTIR A REUNIONES, CAPACITACIONES O EVENTOS DE REPRESENTACIÓN INTERNAS Y/O INTERINSTITUCIONALES, QUE LE SEAN PROGRAMADAS Y DONDE SEA REQUERIDO PARA EL CONOCIMIENTO DE LA GESTIÓN DE LA AGENCIA O PARA ASUNTOS RELACIONADOS CON EL CONTRATO. 
12. LAS DEMÁS ACTIVIDADES QUE DE ACUERDO CON LAS NECESIDADES SEAN ASIGNADAS POR EL SUPERVISOR DEL CONTRATO Y QUE GUARDEN RELACIÓN CON EL OBJETO CONTRACTUAL.
</t>
  </si>
  <si>
    <t>https://community.secop.gov.co/Public/Tendering/OpportunityDetail/Index?noticeUID=CO1.NTC.9536501&amp;isFromPublicArea=True&amp;isModal=False</t>
  </si>
  <si>
    <t>http://medellin.gestiontransparente.com/Rendicion/RegIngresoContract.aspx?p1=202-2026&amp;event=inicio</t>
  </si>
  <si>
    <t>65-46-101065334</t>
  </si>
  <si>
    <t>https://sapienciagov.sharepoint.com/:f:/s/PRUEBAGESTIONDOCUMENTAL/IgAGHRMsvEpRTZ9_w7IYZkCAAUJcsgHQ2_JMvI1RCut2RWw?e=hYNSwu</t>
  </si>
  <si>
    <t>CO1.PCCNTR.8905411</t>
  </si>
  <si>
    <t>203 DE 2026</t>
  </si>
  <si>
    <t>JOHN ALEXIS FERLA PEREZ</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</si>
  <si>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</si>
  <si>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 xml:space="preserve">1. BRINDAR APOYO TÉCNICO CON BASE A LOS LINEAMIENTOS DADOS POR EL PROFESIONAL ENCARGADO EN LA ADMINISTRACIÓN DE LAS BASES DE DATOS, LOS ARCHIVOS Y EL SISTEMA DE INFORMACIÓN DE LA ESTRATEGIA TIC, EN LO RELACIONADO CON LOS PROCESOS PROPIOS DEL OBJETO DEL CONTRATO. 
2.BRINDAR APOYO TÉCNICO CON BASE A LOS LINEAMIENTOS DADOS POR EL PROFESIONAL ENCARGADO A TRAVÉS DEL ACOMPAÑAMIENTO, ORIENTACIÓN Y ATENCIÓN DE LOS REQUERIMIENTOS GENERADOS POR LAS DIFERENTES DEPENDENCIAS DE LA AGENCIA. 
3.APOYAR AL EQUIPO DE DESARROLLO DE SOFTWARE, PARA DEFINIR BUENAS PRÁCTICAS PARA EL LEVANTAMIENTO DE REQUISITOS Y DEFINIR ESTÁNDARES DE DOCUMENTACIÓN Y APOYAR EN EL ACOMPAÑAMIENTO A LA AGENCIA EN LAS DIFERENTES APLICACIONES Y PLATAFORMAS QUE SEAN DESARROLLADOS POR PROVEEDORES EXTERNOS. 
4.APOYAR EL PROCESO SISTEMAS DE INFORMACIÓN A TRAVÉS DEL DESARROLLO O SOPORTE DE APLICATIVOS Y MÓDULOS DEL SISTEMA DE INFORMACIÓN.
5.BRINDAR APOYO TÉCNICO CON BASE A LOS LINEAMIENTOS DADOS POR EL PROFESIONAL ENCARGADO PARA USO Y MANEJO DE LOS APLICATIVOS CON LAS CONFIGURACIONES Y LOS PERFILES QUE SE REQUIERA, GARANTIZANDO SU ADECUADA OPERACIÓN. 
6.ENTREGAR A PLANEACIÓN ESTRATÉGICA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QUE LE SEAN DELEGADOS Y ASIGNADOS POR EL LÍDER DE SU PROCESO Y APOYAR EN LA REVISIÓN, ACTUALIZACIÓN Y EJECUCIÓN DEL PETI Y DEMÁS POLÍTICAS DEL ÁREA DE SISTEMAS DE INFORMACIÓN 
7.PARTICIPAR EN LA ELABORACIÓN, ACTUALIZACIÓN Y/O MEJORAS DE LA INFORMACIÓN DOCUMENTADA DEL SISTEMA INTEGRADO DE GESTIÓN (SIG), DE ACUERDO CON LAS NECESIDADES DE LOS PROCESOS, ELABORAR O ACTUALIZAR LOS MANUALES TÉCNICOS, DE USUARIO Y LOS QUE SE CONSIDEREN NECESARIOS, SIGUIENDO LOS ESTÁNDARES DEFINIDOS EN LOS PROCEDIMIENTOS DEL ÁREA DE TI, DE LAS APLICACIONES A DESARROLLAR O A MEJORAR DURANTE LA EJECUCIÓN DEL CONTRATO. 
8.APOYAR EN LOS DIFERENTES PROCESOS DE CONTRATACIÓN O ADQUISICIÓN RELACIONADOS CON EL ÁREA DE SISTEMAS DE INFORMACIÓN. 
9.ATENDER LOS REQUERIMIENTOS QUE ACORDES A EL OBJETO DEL PRESENTE CONTRATO REALICE LA SUBDIRECCIÓN ADMINISTRATIVA, FINANCIERA Y DE APOYO A LA GESTIÓN. 
10.ASISTIR A REUNIONES, ORIENTACIONES TÉCNICAS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</si>
  <si>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https://community.secop.gov.co/Public/Tendering/OpportunityDetail/Index?noticeUID=CO1.NTC.9538079&amp;isFromPublicArea=True&amp;isModal=False</t>
  </si>
  <si>
    <t>http://medellin.gestiontransparente.com/Rendicion/RegIngresoContract.aspx?p1=203-2026&amp;event=inicio</t>
  </si>
  <si>
    <t>https://sapienciagov.sharepoint.com/:f:/s/PRUEBAGESTIONDOCUMENTAL/IgCq7wKqFymuQrkzgGRgpoxHAaME3mSdbI1Aa2Au18rIPuw?e=2SuKAW</t>
  </si>
  <si>
    <t>CO1.PCCNTR.8906014</t>
  </si>
  <si>
    <t>204 DE 2026</t>
  </si>
  <si>
    <t>WILLIAM DARIO GALLEGO IBARRA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</si>
  <si>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</si>
  <si>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 xml:space="preserve">1. APOYAR AL EQUIPO DE TI EN EL DESARROLLO Y/O IMPLEMENTACIÓN DEL SISTEMA DE INFORMACIÓN QUE SE REALICE BIEN SEA A TRAVÉS DE TERCEROS O DESARROLLO IN-HOUSE, ASÍ COMO BUENAS PRÁCTICAS PARA EL LEVANTAMIENTO DE REQUISITOS, PRUEBAS Y/O SOPORTE CUANDO SEA NECESARIO. 
2. PARTICIPAR EN LOS PROCESOS DEL SISTEMA DE INFORMACIÓN A TRAVÉS DEL ACOMPAÑAMIENTO, ORIENTACIÓN Y ATENCIÓN DE LOS REQUERIMIENTOS GENERADOS POR LAS DIFERENTES DEPENDENCIAS DE LA AGENCIA Y LOS RELACIONADOS CON GIROS, PQRSDF, ODES Y CONVOCATORIAS U OTRO NUEVO DESARROLLO. 
3. ADMINISTRACIÓN DE LAS BASES DE DATOS, LOS ARCHIVOS Y EL SISTEMA DE INFORMACIÓN DE LA ESTRATEGIA TIC, EN LO RELACIONADO CON LOS PROCESOS PROPIOS DEL OBJETO DEL CONTRATO, CON ÉNFASIS EN LOS PROYECTOS GIROS, PQRSDF, ODES Y CONVOCATORIAS, PERMITIENDO UNA ÓPTIMA SISTEMATIZACIÓN DE LA INFORMACIÓN. 
4. ELABORAR O ACTUALIZAR LOS MANUALES TÉCNICOS, DE USUARIO Y LOS QUE SE CONSIDEREN NECESARIOS, SIGUIENDO LOS ESTÁNDARES DEFINIDOS EN LOS PROCEDIMIENTOS DEL PROCESO DE SISTEMAS DE INFORMACIÓN DE TI, DE LAS APLICACIONES DESARROLLADAS, QUE SE DESARROLLEN O MEJOREN DURANTE LA EJECUCIÓN DEL CONTRATO. 
5. ADMINISTRAR Y DAR SOPORTE A LOS APLICATIVOS DE LA AGENCIA, GESTIONAR LA CREACIÓN DE LOS NUEVOS USUARIOS PARA USO Y MANEJO DE LOS APLICATIVOS CON LAS CONFIGURACIONES Y LOS PERFILES QUE SE REQUIERA, GARANTIZANDO SU ADECUADA OPERACIÓN. 
6. APOYAR AL DEPARTAMENTO TÉCNICO DE FONDOS Y LAS IES CON LAS HERRAMIENTAS TECNOLÓGICAS DESARROLLADAS Y CON LOS REQUERIMIENTOS DE MEJORAS O NUEVOS DESARROLLOS. 
7. GESTIONAR LA DOCUMENTACIÓN DE PROCEDIMIENTOS, MANUALES, INSTRUCTIVOS, FORMATOS Y DEMÁS DOCUMENTOS QUE TENGAN RELACIÓN CON LAS ACTIVIDADES DEL PROCESO AL CUAL APOYA, CONFORME A LOS LINEAMIENTOS DEL SISTEMA DE GESTIÓN DE LA CALIDAD DE LA AGENCIA DE EDUCACIÓN POSTSECUNDARIA-SAPIENCIA. 
8. APOYAR EN LA REVISIÓN, ACTUALIZACIÓN Y EJECUCIÓN DEL PETI Y DEMÁS POLÍTICAS DEL ÁREA DE SISTEMAS DE INFORMACIÓN Y LAS DEMÁS OBLIGACIONES QUE SEAN ASIGNADAS POR EL SUPERVISOR, EN DESARROLLO DEL OBJETO CONTRACTUAL. 
9. ASISTIR A REUNIONES, ORIENTACIONES TÉCNICAS O EVENTOS DE REPRESENTACIÓN INTERNAS Y/O INTERINSTITUCIONALES, QUE LE SEAN PROGRAMADAS Y DONDE SEA REQUERIDO PARA EL CONOCIMIENTO DE LA GESTIÓN DE LA AGENCIA O PARA ASUNTOS RELACIONADOS CON EL CONTRATO. 
10. ATENDER LOS REQUERIMIENTOS QUE ACORDES A EL OBJETO DEL PRESENTE CONTRATO REALICE LA SUBDIRECCIÓN ADMINISTRATIVA, FINANCIERA Y DE APOYO A LA GESTIÓN.
</t>
  </si>
  <si>
    <t>https://community.secop.gov.co/Public/Tendering/OpportunityDetail/Index?noticeUID=CO1.NTC.9539191&amp;isFromPublicArea=True&amp;isModal=False</t>
  </si>
  <si>
    <t>http://medellin.gestiontransparente.com/Rendicion/RegIngresoContract.aspx?p1=204-2026&amp;event=inicio</t>
  </si>
  <si>
    <t>65-46-101065338</t>
  </si>
  <si>
    <t>https://sapienciagov.sharepoint.com/:f:/s/PRUEBAGESTIONDOCUMENTAL/IgAocVwy7ii2Qqq8WP-4aRRnARa4UHHgY0EnRq_wihwHQjo?e=PtTU9S</t>
  </si>
  <si>
    <t>CO1.PCCNTR.8906431</t>
  </si>
  <si>
    <t>205 DE 2026</t>
  </si>
  <si>
    <t>EMERSON BOLNEY MACHADO CORDOBA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</si>
  <si>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SAPIENCIA</t>
  </si>
  <si>
    <t xml:space="preserve">1. ADMINISTRACIÓN DE LAS BASES DE DATOS, LOS ARCHIVOS Y EL SISTEMA DE INFORMACIÓN DE LA ESTRATEGIA TIC, EN LO RELACIONADO CON LOS PROCESOS PROPIOS DEL OBJETO DEL CONTRATO, CON ÉNFASIS EN LOS PROYECTOS SIIS, ISOLUCION, MERCURIO Y DEMÁS QUE SE REQUIERAN, PARA LA ADMINISTRACIÓN, MANEJO Y SOPORTE DE LA INFRAESTRUCTURA EN LA NUBE GOOGLE CLOUD, PERMITIENDO UNA ÓPTIMA SISTEMATIZACIÓN DE LA INFORMACIÓN. 
2.ELABORAR O ACTUALIZAR LOS MANUALES TÉCNICOS, DE USUARIO Y LOS QUE SE CONSIDEREN NECESARIOS, SIGUIENDO LOS ESTÁNDARES DEFINIDOS EN LOS PROCEDIMIENTOS DEL ÁREA DE TI, DE LAS APLICACIONES DESARROLLADAS, QUE SE DESARROLLEN O MEJOREN DURANTE LA EJECUCIÓN DEL CONTRATO Y GESTIONAR LA DOCUMENTACIÓN DE PROCEDIMIENTOS, MANUALES, INSTRUCTIVOS, FORMATOS Y DEMÁS DOCUMENTOS QUE TENGAN RELACIÓN CON LAS ACTIVIDADES DEL PROCESO AL CUAL APOYA, CONFORME A LOS LINEAMIENTOS DEL SISTEMA DE GESTIÓN DE LA CALIDAD DE LA AGENCIA DE EDUCACIÓN POSTSECUNDARIA-SAPIENCIA. 
3.PARTICIPAR EN LOS PROCESOS DEL SISTEMA DE INFORMACIÓN A TRAVÉS DEL ACOMPAÑAMIENTO, ORIENTACIÓN Y ATENCIÓN DE LOS REQUERIMIENTOS GENERADOS POR LAS DIFERENTES DEPENDENCIAS DE LA AGENCIA, RELACIONADOS CON LA INFRAESTRUCTURA EN LA NUBE GOOGLE CLOUD U OTRO NUEVO DESARROLLO Y/O APLICACIÓN, Y PARTICIPAR EN EL ACOMPAÑAMIENTO A LA AGENCIA EN LAS DIFERENTES APLICACIONES Y PLATAFORMAS QUE SEAN DESARROLLADOS POR PROVEEDORES EXTERNOS. 
4.DEFINIR CON EL LÍDER DE TI EL ALCANCE DEL SISTEMA DE INFORMACIÓN QUE SE DESEA DESARROLLAR, DEFINIR LA METODOLOGÍA DE DESARROLLO DE SOFTWARE SEA PARA LICITAR O PARA DESARROLLO IN-HOUSE, ASÍ COMO BUENAS PRÁCTICAS PARA EL LEVANTAMIENTO DE REQUISITOS Y ESTÁNDARES DE DOCUMENTACIÓN. 
5.ADMINISTRAR LOS SERVIDORES DE LA AGENCIA, GESTIONAR LA CREACIÓN DE LOS NUEVOS USUARIOS PARA USO Y MANEJO DE LOS APLICATIVOS CON LAS CONFIGURACIONES Y LOS PERFILES QUE SE REQUIERA, GARANTIZANDO SU ADECUADA OPERACIÓN. 
6.APOYAR AL DEPARTAMENTO TÉCNICO DE FONDOS Y LAS IES CON LAS HERRAMIENTAS TECNOLÓGICAS DESARROLLADAS Y CON LOS REQUERIMIENTOS DE MEJORAS O NUEVOS DESARROLLOS. 
7.APOYAR EN LOS DIFERENTES PROCESOS DE CONTRATACIÓN O ADQUISICIÓN RELACIONADOS CON EL ÁREA DE SISTEMAS DE INFORMACIÓN. 
8.APOYAR EN LA REVISIÓN, ACTUALIZACIÓN Y EJECUCIÓN DEL PETIC Y DEMÁS POLÍTICAS DEL ÁREA DE SISTEMAS DE INFORMACIÓN. 
9.ASISTIR A REUNIONES, ORIENTACIONES TÉCNICAS O EVENTOS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
</t>
  </si>
  <si>
    <t>https://community.secop.gov.co/Public/Tendering/OpportunityDetail/Index?noticeUID=CO1.NTC.9539739&amp;isFromPublicArea=True&amp;isModal=False</t>
  </si>
  <si>
    <t>http://medellin.gestiontransparente.com/Rendicion/RegIngresoContract.aspx?p1=205-2026&amp;event=inicio</t>
  </si>
  <si>
    <t>65-46-101065339</t>
  </si>
  <si>
    <t>https://sapienciagov.sharepoint.com/:f:/s/PRUEBAGESTIONDOCUMENTAL/IgBP1Hyb7eh_SLAoprsLqp5SAUNGLBkpyQTU31F_iFlJDxA?e=zVokYx</t>
  </si>
  <si>
    <t>CO1.PCCNTR.8906690</t>
  </si>
  <si>
    <t>206 DE 2026</t>
  </si>
  <si>
    <t>DEIBY ESTIVEN GRACIANO AGUDELO</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</si>
  <si>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</si>
  <si>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1.APOYAR AL EQUIPO DE TI EN EL DESARROLLO Y/O IMPLEMENTACIÓN DEL SISTEMA DE INFORMACIÓN QUE SE REALICE BIEN SEA A TRAVÉS DE TERCEROS O DESARROLLO IN-HOUSE, ASÍ COMO BUENAS PRÁCTICAS PARA EL LEVANTAMIENTO DE REQUISITOS, PRUEBAS Y/O SOPORTE CUANDO SEA NECESARIO. 
2.PARTICIPAR EN LOS PROCESOS DEL SISTEMA DE INFORMACIÓN A TRAVÉS DEL ACOMPAÑAMIENTO, ORIENTACIÓN Y ATENCIÓN DE LOS REQUERIMIENTOS GENERADOS POR LAS DIFERENTES DEPENDENCIAS DE LA AGENCIA, RELACIONADOS CON LOS MÓDULOS DE AURORA Y EL SISTEMA IN-HOUSE U OTRO NUEVO DESARROLLO. 
3.ADMINISTRACIÓN DE LAS BASES DE DATOS, LOS ARCHIVOS Y EL SISTEMA DE INFORMACIÓN DE LA ESTRATEGIA TIC, EN LO RELACIONADO CON LOS PROCESOS PROPIOS DEL OBJETO DEL CONTRATO, CON ÉNFASIS EN LOS PROYECTOS RELACIONADOS CON AURORA E IN-HOUSE, PERMITIENDO UNA ÓPTIMA SISTEMATIZACIÓN DE LA INFORMACIÓN. 
4.ELABORAR, ACTUALIZAR Y GESTIONAR LA DOCUMENTACIÓN TÉCNICA, DE USUARIO, PROCEDIMIENTOS, INSTRUCTIVOS, FORMATOS Y DEMÁS DOCUMENTOS RELACIONADOS CON LAS APLICACIONES DESARROLLADAS O MEJORADAS, Y CON LOS PROCESOS QUE APOYA, ASEGURANDO EL CUMPLIMIENTO DE LOS ESTÁNDARES DEFINIDOS POR EL PROCESO DE SISTEMAS DE INFORMACIÓN DE TI Y LOS LINEAMIENTOS DEL SISTEMA DE GESTIÓN DE LA CALIDAD DE LA AGENCIA DE EDUCACIÓN POSTSECUNDARIA – SAPIENCIA 
5. ADMINISTRAR APLICATIVOS DE LA AGENCIA, GESTIONAR LA CREACIÓN DE LOS NUEVOS USUARIOS PARA USO Y MANEJO DE LOS APLICATIVOS CON LAS CONFIGURACIONES Y LOS PERFILES QUE SE REQUIERA, GARANTIZANDO SU ADECUADA OPERACIÓN. 
6.PARTICIPAR CON EL ACOMPAÑAMIENTO A LA AGENCIA EN LAS DIFERENTES APLICACIONES Y PLATAFORMAS QUE SEAN DESARROLLADOS POR PROVEEDORES EXTERNOS. 
7.APOYAR AL DEPARTAMENTO TÉCNICO DE FONDOS, IES Y PLANEACIÓN ESTRATÉGICA CON LAS HERRAMIENTAS TECNOLÓGICAS DESARROLLADAS Y CON LOS REQUERIMIENTOS DE MEJORAS O NUEVOS DESARROLLOS. 
8.APOYAR EN LA REVISIÓN, ACTUALIZACIÓN Y EJECUCIÓN DEL PETI Y DEMÁS POLÍTICAS DEL ÁREA DE SISTEMAS DE INFORMACIÓN Y LAS DEMÁS OBLIGACIONES QUE SEAN ASIGNADAS POR EL SUPERVISOR, EN DESARROLLO DEL OBJETO CONTRACTUAL. 
9.ASISTIR A REUNIONES, ORIENTACIONES TÉCNICAS O EVENTOS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t>
  </si>
  <si>
    <t>https://community.secop.gov.co/Public/Tendering/OpportunityDetail/Index?noticeUID=CO1.NTC.9540034&amp;isFromPublicArea=True&amp;isModal=False</t>
  </si>
  <si>
    <t>http://medellin.gestiontransparente.com/Rendicion/RegIngresoContract.aspx?p1=206-2026&amp;event=inicio</t>
  </si>
  <si>
    <t>65-46-101065353</t>
  </si>
  <si>
    <t>https://sapienciagov.sharepoint.com/:f:/s/PRUEBAGESTIONDOCUMENTAL/IgDP3T0Yd3iNQqfcfrsr-kJDAQl7HlctfKg7mWpk2vCD2Sw?e=59l1jj</t>
  </si>
  <si>
    <t>CO1.PCCNTR.8907424</t>
  </si>
  <si>
    <t>207 DE 2026</t>
  </si>
  <si>
    <t>YEFRY DAVID GUTIERREZ FINO</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</si>
  <si>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</si>
  <si>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 xml:space="preserve">1. APOYAR LA ADMINISTRACIÓN DE LAS BASES DE DATOS, LOS ARCHIVOS Y EL SISTEMA DE INFORMACIÓN DE LA ESTRATEGIA TIC, EN LO RELACIONADO CON LOS PROCESOS PROPIOS DEL OBJETO DEL CONTRATO, CON ÉNFASIS EN EL SISTEMA AURORA, PERMITIENDO UNA ÓPTIMA SISTEMATIZACIÓN DE LA INFORMACIÓN. 
2.ELABORAR O ACTUALIZAR LOS MANUALES TÉCNICOS, DE USUARIO Y LOS QUE SE CONSIDEREN NECESARIOS, SIGUIENDO LOS ESTÁNDARES DEFINIDOS EN LOS PROCEDIMIENTOS DEL PROCESO DE SISTEMAS DE INFORMACIÓN DE TI, DE LAS APLICACIONES DESARROLLADAS, QUE SE DESARROLLEN O MEJOREN DURANTE LA EJECUCIÓN DEL CONTRATO. 
3.PARTICIPAR EN LOS PROCESOS DEL SISTEMA DE INFORMACIÓN A TRAVÉS DEL ACOMPAÑAMIENTO, ORIENTACIÓN Y ATENCIÓN DE LOS REQUERIMIENTOS GENERADOS POR LAS DIFERENTES DEPENDENCIAS DE LA AGENCIA, RELACIONADOS CON EL SISTEMA AURORA U OTRO NUEVO DESARROLLO. 
4. APOYAR EL EQUIPO DE TI EN EL DESARROLLO Y/O IMPLEMENTACIÓN DEL SISTEMA DE INFORMACIÓN, QUE ESTOS SEAN EJECUTADOS; BIEN SEA A TRAVÉS DE TERCEROS, O DESARROLLO IN-HOUSE, ASÍ COMO BUENAS PRÁCTICAS PARA EL LEVANTAMIENTO DE REQUISITOS Y ESTÁNDARES DE DOCUMENTACIÓN Y PARTICIPAR EN EL DESARROLLO Y/O SOPORTE DE PROGRAMACIÓN CUANDO SEA NECESARIO. 
5.APOYAR EL PROCESO SISTEMAS DE INFORMACIÓN A TRAVÉS DEL DESARROLLO O SOPORTE DE APLICATIVOS Y MÓDULOS DEL SISTEMA DE INFORMACIÓN, ESPECIALMENTE LO RELACIONADO CON EL SISTEMA AURORA.
6.APOYAR LA ADMINISTRACIÓN DEL APLICATIVO AURORA Y OTROS APLICATIVOS DE LA AGENCIA, GESTIONAR LA CREACIÓN DE LOS NUEVOS USUARIOS PARA USO Y MANEJO DE LOS APLICATIVOS CON LAS CONFIGURACIONES Y LOS PERFILES QUE SE REQUIERA, GARANTIZANDO SU ADECUADA OPERACIÓN. 
7.PARTICIPAR CON EL ACOMPAÑAMIENTO A LA AGENCIA EN LAS DIFERENTES APLICACIONES Y PLATAFORMAS QUE SEAN DESARROLLADOS POR PROVEEDORES EXTERNOS. 
8.PARTICIPAR EN LA IMPLEMENTACIÓN Y MEJORAMIENTO DEL MODELO INTEGRADO DE PLANEACIÓN Y GESTIÓN (MIPG) DE LAS DIMENSIONES CORRESPONDIENTES Y EN EL COMITÉ INSTITUCIONAL DE GESTIÓN Y DESEMPEÑO, CUANDO ASÍ SEA REQUERIDO Y APOYAR EN LA REVISIÓN, ACTUALIZACIÓN Y EJECUCIÓN DEL PETI Y DEMÁS POLÍTICAS DEL ÁREA DE SISTEMAS DE INFORMACIÓN Y LAS DEMÁS OBLIGACIONES QUE SEAN ASIGNADAS POR EL SUPERVISOR, EN DESARROLLO DEL OBJETO CONTRACTUAL 
9.GESTIONAR LA DOCUMENTACIÓN DE PROCEDIMIENTOS, MANUALES, INSTRUCTIVOS, FORMATOS Y DEMÁS DOCUMENTOS QUE TENGAN RELACIÓN CON LAS ACTIVIDADES DEL PROCESO AL CUAL APOYA, CONFORME A LOS LINEAMIENTOS DEL SISTEMA DE GESTIÓN DE LA CALIDAD DE LA AGENCIA DE EDUCACIÓN POSTSECUNDARIA- SAPIENCIA. 
10.ATENDER LOS REQUERIMIENTOS QUE ACORDES A EL OBJETO DEL PRESENTE CONTRATO REALICE LA SUBDIRECCIÓN ADMINISTRATIVA, FINANCIERA Y DE APOYO A LA GESTIÓN. 
11.ASISTIR A REUNIONES, ORIENTACIONES TÉCNICAS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</si>
  <si>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https://community.secop.gov.co/Public/Tendering/OpportunityDetail/Index?noticeUID=CO1.NTC.9540546&amp;isFromPublicArea=True&amp;isModal=False</t>
  </si>
  <si>
    <t>http://medellin.gestiontransparente.com/Rendicion/RegIngresoContract.aspx?p1=207-2026&amp;event=inicio</t>
  </si>
  <si>
    <t>https://sapienciagov.sharepoint.com/:f:/s/PRUEBAGESTIONDOCUMENTAL/IgBahFDzJE0AQqsgkHXbnf0CASkTHqf6gYPsWqn76bIFMLI?e=QrNvDH</t>
  </si>
  <si>
    <t>CO1.PCCNTR.8907711</t>
  </si>
  <si>
    <t>208 DE 2026</t>
  </si>
  <si>
    <t>CLAUDIA PATRICIA ACOSTA BUSTAMANTE</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</si>
  <si>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</si>
  <si>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 xml:space="preserve">1. APOYAR EN LA ELABORACIÓN, PLANIFICACIÓN, GESTIÓN Y EVALUACIÓN DE LAS ACCIONES Y/O ACTIVIDADES REQUERIDAS PARA LA IMPLEMENTACIÓN Y/O EJECUCIÓN DE LOS PLANES DE TALENTO HUMANO (DECRETO 612 DE 2018). 
2. APOYAR EN LA IMPLEMENTACIÓN DE ACCIONES DEFINIDAS EN EL PLAN DE ACCIÓN RELACIONADAS CON EL CÓDIGO DE INTEGRIDAD, LOS CONFLICTOS DE INTERÉS Y OTRAS ESTRATEGIAS DEFINIDAS DESDE MIPG. 
3. APOYAR EN LA CONSOLIDACIÓN DE LA INFORMACIÓN Y EVIDENCIAS PARA PLANEACIÓN ESTRATÉGICA Y OTROS ACTORES RELACIONADA CON LOS REPORTES DE AVANCE Y SEGUIMIENTO DE LOS INDICADORES Y METAS ESTABLECIDAS EN CADA UNO DE LOS INSTRUMENTOS DE PLANEACIÓN DE LA AGENCIA, ESPECIALMENTE EN LO RELACIONADO CON EL PROCESO DE GESTIÓN DE TALENTO HUMANO. 
4. APOYAR EN LA CONSOLIDACIÓN DE INFORMACIÓN PARA LA CONSTRUCCIÓN Y/O ACTUALIZACIONES DE BASES DE DATOS DE VINCULADOS Y CONTRATISTAS DE LA ENTIDAD, CON EL FIN DE GARANTIZAR CON INFORMACIÓN OPORTUNA Y VERAZ DEL TALENTO HUMANO DE LA AGENCIA 
5. APOYAR COMO TÉCNICO DEL CEEC LAS ETAPAS PRECONTRACTUALES DE LOS PROCESOS QUE LE SEAN ASIGNADOS AL PROCESO DE TALENTO HUMANO, DE PERSONAS NATURALES Y JURÍDICAS 
6. APOYAR EN EL MANEJO DE LOS APLICATIVOS DE GESTIÓN PÚBLICA REQUERIDOS PARA EL CUMPLIMENTO DE LA NORMA, Y LOS SISTEMAS DE INFORMACIÓN PROPIOS DE LA AGENCIA. 
7. APOYAR EN LOS TRÁMITES REQUERIDOS PARA EL INGRESO DE PERSONAS (SALUD, PENSIÓN, ARL Y CAJA DE COMPENSACIÓN Y DE MÁS TRAMITES), ASÍ MISMO EN LAS AFILIACIONES Y/O NOVEDADES AL SISTEMA GENERAL DE RIESGOS LABORALES (ARL) PARA CONTRATISTAS. 
8. ORGANIZAR, CONSERVAR LOS DOCUMENTOS QUE SE PRODUCEN EN EL PROCESO DE TALENTO HUMANO, SEGÚN EL LISTADO MAESTRO DE DOCUMENTOS Y LAS TABLAS DE RETENCIÓN DOCUMENTAL, ASÍ MISMO TRANSFERIR AL PROCESO DE GESTIÓN DOCUMENTAL CUANDO SEA REQUERIDO. 
9. APOYAR LA ELABORACIÓN Y RADICACIÓN DE CONSTANCIAS Y CERTIFICADOS CONTRACTUALES REQUERIDOS POR LOS CONTRATISTAS, SIGUIENDO LAS INSTRUCCIONES DE LA SUBDIRECCIÓN Y LOS PROCEDIMIENTOS DEFINIDOS POR LA AGENCIA. 
10. APOYAR EN LA CONSOLIDACIÓN DE INFORMACIÓN Y LAS RESPUESTAS A PQRSDF INTERNAS Y EXTERNAS. 
11. 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</si>
  <si>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https://community.secop.gov.co/Public/Tendering/OpportunityDetail/Index?noticeUID=CO1.NTC.9540607&amp;isFromPublicArea=True&amp;isModal=False</t>
  </si>
  <si>
    <t>http://medellin.gestiontransparente.com/Rendicion/RegIngresoContract.aspx?p1=208-2026&amp;event=inicio</t>
  </si>
  <si>
    <t>65-46-101065352</t>
  </si>
  <si>
    <t>CO1.PCCNTR.8907955</t>
  </si>
  <si>
    <t>209 DE 2026</t>
  </si>
  <si>
    <t>ALEX IVAN GONZALEZ HUAZA</t>
  </si>
  <si>
    <t>PRESTACIÓN DE SERVICIOS DE FORMA TEMPORAL COMO TECNÓLOGO II EN LA CIUDADELA OCCIDENTE, PARA APOYAR LAS ACTIVIDADES Y GESTIONES ADMINISTRATIVAS, LOGÍSTICAS Y OPERATIVAS DE FORMA INTEGRAL DE LA AGENCIA DE EDUCACIÓN POSTSECUNDARIA DE MEDELLÍN - SAPIENCIA</t>
  </si>
  <si>
    <t xml:space="preserve">1. APOYAR EN LA GESTIÓN ADMINISTRATIVA DE LA CIUDADELA DE OCCIDENTE, ASEGURANDO EL CUMPLIMIENTO DE LOS PROCESOS Y PROCEDIMIENTOS ESTABLECIDOS POR LA AGENCIA. ESTE ACOMPAÑAMIENTO INCLUYE EL DESARROLLO DE ACTIVIDADES LOGÍSTICAS, DE RELACIONAMIENTO Y DE APOYO OPERATIVO QUE CONTRIBUYAN AL ADECUADO FUNCIONAMIENTO Y COORDINACIÓN DE LAS ACCIONES INSTITUCIONALES.  
2. ACOMPAÑAR EN LA ELABORACIÓN DE INFORMES Y LA CONSOLIDACIÓN DE INFORMACIÓN, GARANTIZANDO QUE LOS DATOS RECOLECTADOS SEAN CONFIABLES, CLAROS Y OPORTUNOS, DE MANERA QUE FACILITEN LA TOMA DE DECISIONES, LA PLANEACIÓN ESTRATÉGICA Y EL SEGUIMIENTO A LOS PLANES, PROGRAMAS Y PROYECTOS DESARROLLADOS EN LA CIUDADELA.
3. APOYAR EN LA REALIZACIÓN DE LAS ACTIVIDADES Y SOPORTE LOGÍSTICO, RELACIONADAS CON EL USO DE ESPACIOS, PARA ASÍ GARANTIZAR UNA PRESTACIÓN DE SERVICIOS ADECUADA EN LA CIUDADELA OCCIDENTE O LAS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4. ORIENTAR A LOS ESTUDIANTES, DOCENTES, VISITANTES Y PARTES INTERESADAS PARA FACILITAR EL DESARROLLO MISIONAL DE LA AGENCIA DE CARA AL CIUDADANO, DONDE EXISTA PRESENCIA INSTITUCIONAL DE LA AGENCIA. ATENDER LOS REQUERIMIENTOS QUE REALICEN DESDE LA SUBDIRECCIÓN ADMINISTRATIVA Y DE APOYO A LA GESTIÓN APOYANDO A LOS LÍDERES ADMINISTRATIVOS DE LA CIUDADELA CON LA SUPERVISIÓN DE LOS CONTRATOS VIGENTES RELACIONADOS CON LA ADMINISTRACIÓN DE LA CIUDADELA C4TA, ESPECIALMENTE EL COMODATO, GESTIONANDO EL CUMPLIMIENTO DE LAS OBLIGACIONES Y REALIZANDO ALERTAS SOBRE POSIBLES RIESGOS. ACORDES AL OBJETO DEL PRESENTE CONTRATO, REALICE LA SUBDIRECCIÓN ADMINISTRATIVA, FINANCIERA Y DE APOYO A LA GESTIÓN. 
5. ELABORAR LOS INFORMES REQUERIDOS POR EL SUPERVISOR RELACIONADOS CON EL OBJETO CONTRACTUAL 
6. APOYAR BAJO LA COORDINACIÓN DE LA SUBDIRECCIÓN ADMINISTRATIVA, FINANCIERA Y DE APOYO A LA GESTIÓN, LA REALIZACIÓN DE INVENTARIOS DE BIENES, DETALLANDO SU UBICACIÓN Y LLEVANDO EL DEBIDO CONTROL, EN ARMONÍA CON EL EQUIPO DE TI DE LA AGENCIA. 
7. PRESTAR TODO EL APOYO NECESARIO REQUERIDO EN LOS EVENTOS QUE SE REALICEN EN LA CIUDADELA, INCLUYENDO EL AUDITORIO Y LAS DIFERENTES ROTONDAS. 
8. RESPONDER POR LOS DIFERENTES ELEMENTOS QUE SE PRESTAN DENTRO DE LA CIUDADELA A LAS DIFERENTES ENTIDADES QUE REALIZAN EVENTOS DENTRO DE ESTA. 
9. ORGANIZAR TODOS LOS DOCUMENTOS GENERADOS EN EL DESARROLLO DE SUS ACTIVIDADES DIARIAS Y ELABORAR LOS INFORMES REQUERIDOS POR EL SUPERVISOR RELACIONADOS CON EL OBJETO CONTRACTUAL.
10.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</si>
  <si>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https://community.secop.gov.co/Public/Tendering/OpportunityDetail/Index?noticeUID=CO1.NTC.9540586&amp;isFromPublicArea=True&amp;isModal=False</t>
  </si>
  <si>
    <t>http://medellin.gestiontransparente.com/Rendicion/RegIngresoContract.aspx?p1=209-2026&amp;event=inicio</t>
  </si>
  <si>
    <t>CO1.PCCNTR.8908518</t>
  </si>
  <si>
    <t>210 DE 2026</t>
  </si>
  <si>
    <t>MARIO ALEICER MURILLO VELEZ</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</si>
  <si>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</si>
  <si>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 xml:space="preserve">1. 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REALIZAR EL DEBIDO SEGUIMIENTO Y ENTREGAR LAS RESPUESTAS A DICHAS SOLICITUDES, LLEVANDO UN CONTROL DE FECHAS DE LLEGADA, ASIGNACIONES A LOS FUNCIONARIOS ENCARGADOS EN LOS CASOS QUE SE DEBA Y PLAZOS PARA ENTREGA. 
3.ENTREGAR REPORTE CONSOLIDADO MENSUAL O CADA QUE EL SUPERVISOR LO REQUIERA DEL ESTADO DE LAS GESTIONES REALIZADAS EN LOS CANALES DISPUESTOS PARA LA RADICACIÓN DE DOCUMENTOS Y LAS PQRSDF QUE INGRESAN A LAS PLATAFORMAS DE INFORMACIÓN. 
4.ATENDER, GESTIONAR Y TRANSFERIR LAS SOLICITUDES ENTRANTES DE MANERA PERSONAL, TELEFÓNICA Y/O ESCRITA MEDIANTE LOS CANALES DE ATENCIÓN (PRESENCIAL, VIRTUAL, CORREO Y TELEFÓNICO), BRINDANDO LAS RESPUESTAS REQUERIDAS POR LOS USUARIOS GENERANDO UN SERVICIO DE ATENCIÓN EFICIENTE. 
5.GARANTIZAR LA EFECTIVIDAD DE LA INFORMACIÓN BRINDADA A LOS CIUDADANOS ACORDE CON SUS INQUIETUDES Y SOLICITUDES, PERMITIENDO EJERCER SUS DERECHOS Y REALIZANDO EL DEBIDO ACOMPAÑAMIENTO. 
6.APOYO EN LA OPERACIÓN Y ATENCIÓN AL CIUDADANO POR LOS DIFERENTES CANALES Y SEDES EN LAS QUE HAGA PRESENCIA INSTITUCIONAL LA AGENCIA. 
7.SUMINISTRAR Y CONSOLIDAR INFORMACIÓN PARA LOS DIFERENTES INDICADORES QUE SEAN REQUERIDOS POR EL LÍDER DEL PROCESO EN LOS TIEMPOS ESTIPULADOS, PROPONIENDO PLANES DE ACCIÓN Y MEJORAS EN EL PROCESO DE ATENCIÓN A LA CIUDADANÍA. 
8.CUMPLIR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9.ASISTIR A REUNIONES, ORIENTACIONES TÉCNICAS O ENCUENTROS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
</t>
  </si>
  <si>
    <t>https://community.secop.gov.co/Public/Tendering/OpportunityDetail/Index?noticeUID=CO1.NTC.9541548&amp;isFromPublicArea=True&amp;isModal=False</t>
  </si>
  <si>
    <t>http://medellin.gestiontransparente.com/Rendicion/RegIngresoContract.aspx?p1=210-2026&amp;event=inicio</t>
  </si>
  <si>
    <t>211 DE 2026</t>
  </si>
  <si>
    <t>CO1.PCCNTR.8905181</t>
  </si>
  <si>
    <t>212 DE 2026</t>
  </si>
  <si>
    <t>LISETH RINCON MONCADA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</si>
  <si>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</si>
  <si>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1. APOYAR LA REVISIÓN Y VERIFICACIÓN DE LOS RENDIMIENTOS FINANCIEROS GENERADOS EN LOS CONTRATOS SUJETOS A LA SUPERVISIÓN DE LA SUBDIRECCIÓN PARA LA GESTIÓN DE LA EDUCACIÓN POSTSECUNDARIA. 2. APOYAR Y REALIZAR LA SOLICITUD DE EMISIÓN DE LOS CERTIFICADOS DE DISPONIBILIDAD PRESUPUESTAL Y REGISTROS PRESUPUESTALES QUE GARANTIZAN LA SUFICIENTE APROPIACIÓN PRESUPUESTAL PARA ATENDER LOS GASTOS DE LA SUBDIRECCIÓN PARA LA GESTIÓN DE LA EDUCACIÓN POSTSECUNDARIA. 3. APOYAR Y GESTIONAR EL PAGO DE LAS FACTURAS O CUENTAS DE COBRO DE PROVEEDORES DE LOS CONTRATOS SUJETOS A LA SUPERVISIÓN DE LA SUBDIRECCIÓN PARA LA GESTIÓN DE LA EDUCACIÓN POSTSECUNDARIA. 4. APOYAR LA ELABORACIÓN, SEGUIMIENTO, Y CONTROL DEL PLAN ANUAL DE CAJA (PAC) Y LA DISTRIBUCIÓN PRESUPUESTAL MENSUAL EN LO RELATIVO A LOS CONTRATOS Y/O CONVENIOS SUJETOS A LA SUPERVISIÓN DE LA SUBDIRECCIÓN PARA LA GESTIÓN DE LA EDUCACIÓN POSTSECUNDARIA. 5. APOYAR, GESTIONAR, ANALIZAR, CONSOLIDAR Y ELABORAR INFORMES SOLICITADOS POR EL SUPERVISOR, LA OFICINA DE CONTROL INTERNO Y/O ENTES EXTERNOS A LA AGENCIA. 6.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7. APOYAR LA PROYECCIÓN Y VERIFICACIÓN DE LOS RECURSOS NO EJECUTADOS DERIVADOS DE LOS CONVENIOS/CONTRATOS SUJETOS A LA SUPERVISIÓN DE LA SUBDIRECCIÓN PARA LA GESTIÓN DE LA EDUCACIÓN POSTSECUNDARIA. 8. REVISAR Y/O ELABORAR LAS CONCILIACIONES CONTABLES DE LOS CONVENIOS, CONTRATOS Y CONTRATOS FIDUCIARIOS, SUJETOS A LA SUPERVISIÓN DE LA SUBDIRECCIÓN PARA LA GESTIÓN DE LA EDUCACIÓN POSTSECUNDARIA DE MEDELLÍN.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</si>
  <si>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https://community.secop.gov.co/Public/Tendering/OpportunityDetail/Index?noticeUID=CO1.NTC.9538366&amp;isFromPublicArea=True&amp;isModal=False</t>
  </si>
  <si>
    <t>http://medellin.gestiontransparente.com/Rendicion/RegIngresoContract.aspx?p1=212-2026&amp;event=inicio</t>
  </si>
  <si>
    <t>https://sapienciagov.sharepoint.com/:f:/s/PRUEBAGESTIONDOCUMENTAL/IgChJOMXeGzPR4RbMPQ4KLGBARzxmQIxofaUxMyoO3vaiWU?e=i08nxV</t>
  </si>
  <si>
    <t>CO1.PCCNTR.8905868</t>
  </si>
  <si>
    <t>213 DE 2026</t>
  </si>
  <si>
    <t>CATALINA FREYDELL GAVIRIA</t>
  </si>
  <si>
    <t>PRESTACIÓN DE SERVICIOS DE FORMA TEMPORAL COMO PROFESIONAL UNIVERSITARIO EN LA SUBDIRECCIÓN PARA LA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</si>
  <si>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1. APOYAR LAS ACTIVIDADES EN MATERIA CONTRACTUAL QUE LE SEAN ASIGNADAS, REQUERIDAS PARA EL DESARROLLO DE LOS PROYECTOS Y LAS ACTIVIDADES DE LOS PROCESOS, DE ACUERDO CON LOS MANUALES Y POLÍTICAS ESTABLECIDOS EN SUS ETAPAS PRECONTRACTUAL, CONTRACTUAL Y POSTCONTRACTUAL. 2. LLEVAR A CABO EL SEGUIMIENTO A LOS CONTRATOS Y CONVENIOS, ASÍ COMO RESOLVER LAS INQUIETUDES Y ADELANTAR LOS TRÁMITES SOLICITADOS POR LA SUPERVISIÓN DEL CONTRATO. 3. APOYAR Y PREPARAR LOS REQUERIMIENTOS RELACIONADOS CON LA ETAPA PRECONTRACTUAL DE LOS PROCESOS RELACIONADOS CON EL PROYECTO: APOYAR LA ELABORACIÓN DE LOS ESTUDIOS PREVIOS, GESTIONAR LOS DOCUMENTOS PARA LA CONTRATACIÓN Y SEGUIMIENTO HASTA LA VERIFICACIÓN DE LA PUBLICACIÓN EN EL SISTEMA SECOP II EN CASO DE SER REQUERIDO. 4. APOYAR LA ELABORACIÓN Y ACTUALIZACIÓN DEL PLAN DE ACCIÓN INSTITUCIONAL DE CADA VIGENCIA EN EL PROCESO RESPECTIVO, CUANDO SEA REQUERIDO. 5. APOYAR LA ELABORACIÓN DE INFORMES DE SEGUIMIENTO, SUPERVISIÓN Y CONTROL DE LAS ACTIVIDADES QUE SE LLEVAN A CABO EN EL MARCO DEL PROYECTO. 6. ARTICULARSE Y MANTENER UNA COMUNICACIÓN CONSTANTE CON LOS ENLACES DE CADA UNO DE LOS ASOCIADOS PARA REVISAR LOS AVANCES DEL PROYECTO, BRINDAR ASESORÍA EN LA ELABORACIÓN DE INFORMES, REPORTAR LOS CASOS ESPECIALES Y EN CASO DE SER REQUERIDO, REALIZAR REUNIONES CON SU RESPECTIVA ACTA. 7. ARTICULARSE CON EL EQUIPO TRANSVERSAL JURÍDICO Y FINANCIERO DE LA SUBDIRECCIÓN DE LA GEP CON EL FIN DE GARANTIZAR EL DEBIDO DESARROLLO DEL PROYECTO. 8. ORGANIZAR, CONSERVAR Y TRANSFERIR AL ÁREA DE GESTIÓN DOCUMENTAL LOS DOCUMENTOS QUE SE PRODUCEN EN DESARROLLO DE SUS OBLIGACIONES, SEGÚN EL LISTADO MAESTRO DE DOCUMENTOS Y LOS TIEMPOS ESTABLECIDOS POR LAS TABLAS DE RETENCIÓN DOCUMENTAL.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</si>
  <si>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https://community.secop.gov.co/Public/Tendering/OpportunityDetail/Index?noticeUID=CO1.NTC.9538715&amp;isFromPublicArea=True&amp;isModal=False</t>
  </si>
  <si>
    <t>http://medellin.gestiontransparente.com/Rendicion/RegIngresoContract.aspx?p1=213-2026&amp;event=inicio</t>
  </si>
  <si>
    <t>https://sapienciagov.sharepoint.com/:f:/s/PRUEBAGESTIONDOCUMENTAL/IgAbC5bTt-Z6TJORlh4ApBJyAcGgJkhK1dAew1hpY4yE8AE?e=nwFbfv</t>
  </si>
  <si>
    <t>CO1.PCCNTR.9009846</t>
  </si>
  <si>
    <t>214 DE 2026</t>
  </si>
  <si>
    <t>CAROLINA VASCO JIMENEZ</t>
  </si>
  <si>
    <t>PRESTACIÓN DE SERVICIOS DE FORMA TEMPORAL COMO ASESOR I EN LA SUBDIRECCIÓN PARA LA GESTIÓN DE LA EDUCACIÓN POSTSECUNDARIA –GEP– PARA DESARROLLAR ACTIVIDADES DE APOYO ADMINISTRATIVO, TÉCNICO Y ESTRATÉGICO ORIENTADOS AL FORTALECIMIENTO DE LOS PROCESOS DE PLANEACIÓN, SUPERVISIÓN, GESTIÓN Y SEGUIMIENTO DE LOS CONTRATOS, CONVENIOS Y ACCIONES MISIONALES, CON EL FIN DE CONTRIBUIR AL CUMPLIMIENTO DE LOS OBJETIVOS INSTITUCIONALES Y A LA MEJORA CONTINUA DE LA GESTIÓN DE LOS PROYECTOS</t>
  </si>
  <si>
    <t>1.APOYAR LOS PROCESOS DE SUPERVISIÓN TÉCNICA, ADMINISTRATIVA Y FINANCIERA DE LOS CONTRATOS Y CONVENIOS SUSCRITOS POR LA SUBDIRECCIÓN DE EDUCACIÓN POSTSECUNDARIA, VERIFICANDO EL CUMPLIMIENTO DE LOS OBJETIVOS, METAS, CRONOGRAMAS Y ENTREGABLES ESTABLECIDOS. 2. APOYAR EL DISEÑO E IMPLEMENTACIÓN DE ESTRATEGIAS DE PLANEACIÓN ESTRATÉGICA, ORIENTADAS A LA MEJORA CONTINUA DE LOS PROCESOS MISIONALES DE LA SUBDIRECCIÓN, INCLUYENDO EL ANÁLISIS DE INFORMACIÓN Y SEGUIMIENTO A RESULTADOS. 3. BRINDAR ASISTENCIA TÉCNICA EN PROCESOS DE GESTIÓN INSTITUCIONAL, INCLUYENDO EL FORTALECIMIENTO DE MODELOS OPERATIVOS, LA IDENTIFICACIÓN DE OPORTUNIDADES DE MEJORA Y LA DOCUMENTACIÓN DE PROCEDIMIENTOS. 4. APOYAR LA ELABORACIÓN DE INFORMES TÉCNICOS Y DE SEGUIMIENTO, ASÍ COMO LA CONSOLIDACIÓN DE INSUMOS REQUERIDOS PARA LA TOMA DE DECISIONES POR PARTE DE LA SUBDIRECCIÓN. 5. APORTAR EN LA GENERACIÓN DE HERRAMIENTAS Y METODOLOGÍAS QUE FACILITEN LA PLANEACIÓN, EL CONTROL Y LA EVALUACIÓN DE LAS ACCIONES DE LA SUBDIRECCIÓN, GARANTIZANDO LA TRAZABILIDAD DE LOS RESULTADOS Y LA ALINEACIÓN CON LOS INSTRUMENTOS DE GESTIÓN DEL SECTOR. 6. DESARROLLAR ACTIVIDADES COMPLEMENTARIAS QUE CONTRIBUYAN AL CUMPLIMIENTO DE LOS OBJETIVOS ESTRATÉGICOS DE LA SUBDIRECCIÓN Y AL FORTALECIMIENTO DEL SISTEMA LOCAL DE EDUCACIÓN POSTSECUNDARIA. 7.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</si>
  <si>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https://community.secop.gov.co/Public/Tendering/OpportunityDetail/Index?noticeUID=CO1.NTC.9643273&amp;isFromPublicArea=True&amp;isModal=False</t>
  </si>
  <si>
    <t>http://medellin.gestiontransparente.com/Rendicion/RegIngresoContract.aspx?p1=214-2026&amp;event=inicio</t>
  </si>
  <si>
    <t>65-46-101066554</t>
  </si>
  <si>
    <t>https://sapienciagov.sharepoint.com/:f:/s/PRUEBAGESTIONDOCUMENTAL/IgAA1Y-r7an6Q7N6eq58o276AdNwOx9BfWwP-UbtjWMUeOo?e=6DKk9N</t>
  </si>
  <si>
    <t>CO1.PCCNTR.8906140</t>
  </si>
  <si>
    <t>215 DE 2026</t>
  </si>
  <si>
    <t>ANDRES FELIPE DIAZ DURAN</t>
  </si>
  <si>
    <t>PRESTACIÓN DE SERVICIOS DE FORMA TEMPORAL COMO PROFESIONAL EN LA SUBDIRECCIÓN PARA LA GESTIÓN DE LA EDUCACIÓN POSTSECUNDARIA –GEP– PARA DESARROLLAR ACTIVIDADES DE APOYO TÉCNICO EN EL DISEÑO, IMPLEMENTACIÓN, GESTIÓN Y SEGUIMIENTO DE ESTRATEGIAS EN TEMAS AUDIOVISUALES, CONTRIBUYENDO A LA PLANEACIÓN, PRODUCCIÓN, DIFUSIÓN Y POSICIONAMIENTO DE LOS CONTENIDOS Y ESTRATEGIAS INSTITUCIONALES DE LA AGENCIA DE EDUCACIÓN POSTSECUNDARIA DE MEDELLÍN – SAPIENCIA, DE ACUERDO CON LOS LINEAMIENTOS ESTABLECIDOS POR LA SUBDIRECCIÓN.</t>
  </si>
  <si>
    <t>1. APOYAR LA GESTIÓN DE CONTENIDOS AUDIOVISUALES, ARTICULANDO LA PLANEACIÓN, LA PRODUCCIÓN Y LAS ESTRATEGIAS DE DIFUSIÓN, ASÍ COMO EL SEGUIMIENTO DE LOS RESULTADOS DE DICHOS CONTENIDOS. 2. APOYAR EL DESARROLLO DE NARRATIVAS Y FORMATOS TRANSMEDIA QUE FORTALEZCAN LA DIFUSIÓN Y EL POSICIONAMIENTO DE LAS DIFERENTES ESTRATEGIAS, PROGRAMAS Y PROYECTOS DE SAPIENCIA. 3. APOYAR LA GESTIÓN DE ALIANZAS PARA LA DIFUSIÓN DE CONTENIDOS Y LA PREPARACIÓN DE POSTULACIONES A DIFERENTES CONVOCATORIAS, ASÍ COMO LOS PROCESOS DE ARTICULACIÓN INTERINSTITUCIONAL. 4. APOYAR EL SEGUIMIENTO OPERATIVO DE LAS ACTIVIDADES Y ENTREGABLES AUDIOVISUALES, VERIFICANDO AVANCES FRENTE A LOS CRONOGRAMAS, ESTÁNDARES DE CALIDAD Y REQUERIMIENTOS TÉCNICOS DEFINIDOS. 5. ASISTIR A REUNIONES, ACTUALIZACIONES O EVENTOS DE REPRESENTACIÓN INTERNAS Y/O INTERINSTITUCIONALES, QUE LE SEAN PROGRAMADAS POR LA SUBDIRECCIÓN GEP. 6.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</si>
  <si>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https://community.secop.gov.co/Public/Tendering/OpportunityDetail/Index?noticeUID=CO1.NTC.9538493&amp;isFromPublicArea=True&amp;isModal=False</t>
  </si>
  <si>
    <t>http://medellin.gestiontransparente.com/Rendicion/RegIngresoContract.aspx?p1=215-2026&amp;event=inicio</t>
  </si>
  <si>
    <t>https://sapienciagov.sharepoint.com/:f:/s/PRUEBAGESTIONDOCUMENTAL/IgCYmGgQtSgkSL0RhvxDhWa6Aeyrz5X7HMsnEG2MO1dONsE?e=8vkLzr</t>
  </si>
  <si>
    <t>CO1.PCCNTR.8907403</t>
  </si>
  <si>
    <t>216 DE 2026</t>
  </si>
  <si>
    <t>ANA CRISTINA JARAMILLO SANCHEZ</t>
  </si>
  <si>
    <t>PRESTAR SERVICIOS PROFESIONALES COMO PROFESIONAL III EN LA SUBDIRECCIÓN ADMINISTRATIVA, FINANCIERA Y DE APOYO A LA GESTIÓN DE LA AGENCIA DE EDUCACIÓN POSTSECUNDARIA DE MEDELLÍN – SAPIENCIA, BRINDANDO APOYO TÉCNICO Y JURÍDICO A LOS PROCESOS ADMINISTRATIVOS Y CONTRACTUALES, ESPECIALMENTE EN LAS ACTIVIDADES DE SUPERVISIÓN, SEGUIMIENTO Y CONTROL DE LA EJECUCIÓN CONTRACTUAL DE LA DEPENDENCIA.</t>
  </si>
  <si>
    <t>1. APOYAR A LA SUBDIRECCIÓN Y LOS COMITÉS ESTRUCTURADORES, EN LA ELABORACIÓN, REVISIÓN Y AJUSTE DE LOS PROCESOS CONTRACTUALES, INFORMES PARCIALES DE SUPERVISIÓN DE LAS PERSONAS JURÍDICAS Y LOS DOCUMENTOS ANEXOS COMO (FACTURA, SEGURIDAD SOCIAL, CERTIFICADO DE PARAFISCALES, TARJETA PROFESIONAL, ETC.), QUE DEBEN PRESENTAR PARA PAGO, SEGÚN EL TIEMPO QUE SE HAYA CONVENIDO EN CADA CONTRATO, CONVENIO Y ORDEN DE COMPRA. 2. REVISAR, AJUSTAR Y EFECTUAR RECOMENDACIONES QUE SE CONSIDEREN NECESARIAS, A LOS DOCUMENTOS, CONTRATOS U OFICIOS QUE SE REQUIERAN EN LA AGENCIA. 3. APOYAR A LA SUBDIRECCIÓN, SUPERVISORES Y/O COMITÉS ESTRUCTURADORES EN LA CONSOLIDACIÓN DE LA INFORMACIÓN JURÍDICA PARA LOS PROCESOS DE SEGUIMIENTO, EJECUCIÓN, TERMINACIÓN, LIQUIDACIÓN Y CIERRE DE LOS PROCESOS CONTRACTUALES. 4. APOYAR LA SUPERVISIÓN EN LA ELABORACIÓN, REVISIÓN, Y AJUSTE DE ACTAS DE TERMINACIÓN Y ACTAS DE LIQUIDACIÓN, DE LA COMPETENCIA DE LA SUBDIRECCIÓN ADMINISTRATIVA Y FINANCIERA Y DE APOYO A LA GESTIÓN, CON EL OBJETO DE ENVIARLAS AL ÁREA JURÍDICA PARA SU RESPECTIVA LIQUIDACIÓN, ACOMPAÑADA DE TODOS LOS DOCUMENTOS QUE HACEN PARTE DE LA EJECUCIÓN CONTRACTUAL. 5. APOYAR LA REALIZACIÓN DE INFORMES DE SUPERVISIÓN DE LOS CONTRATOS DE LA SUBDIRECCIÓN ADMINISTRATIVA Y FINANCIERA Y DE APOYO A LA GESTIÓN. 6. ASISTIR A LAS REUNIONES QUE SEAN NECESARIAS CON LOS SUPERVISORES Y CONTRATISTAS PARA VERIFICAR LA CORRECTA EJECUCIÓN DE LOS CONTRATOS DE LA SUBDIRECCIÓN ADMINISTRATIVA Y FINANCIERA Y DE A POYO A LA GESTIÓN. 7. REALIZAR MENSUALMENTE SEGUIMIENTO A LA CONTRATACIÓN QUE SE ENCUENTRE EN EJECUCIÓN ESPECIALMENTE A AQUELLOS CUYA SUPERVISIÓN SE ENCUENTRA ALOJADA EN PERSONAL ADSCRITO A LA SUBDIRECCIÓN ADMINISTRATIVA, FINANCIERA Y DE APOYO A LA GESTIÓN. 8. REALIZAR SEGUIMIENTO SEMANAL E IMPULSAR LOS PROCESOS DE CONTRATACIÓN QUE SE ENCUENTREN EN ETAPA DE LIQUIDACIÓN Y CIERRE. 9. APOYAR LA SUPERVISIÓN EN LA PUBLICACIÓN DE DOCUMENTOS QUE HACEN PARTE DE LA EJECUCIÓN, TERMINACIÓN Y LIQUIDACIÓN DE LOS CONTRATOS EN SECOP I, SECOP II Y TIENDA VIRTUAL DEL ESTADO COLOMBIANO. 10. LAS DEMÁS QUE SEAN PROPIAS E INHERENTES A LA NATURALEZA DEL OBJETO DEL CONTRATO Y A LOS FINES QUE CON ÉL SE PRETENDE SATISFACER.</t>
  </si>
  <si>
    <t>https://community.secop.gov.co/Public/Tendering/OpportunityDetail/Index?noticeUID=CO1.NTC.9540212&amp;isFromPublicArea=True&amp;isModal=False</t>
  </si>
  <si>
    <t>http://medellin.gestiontransparente.com/Rendicion/RegIngresoContract.aspx?p1=216-2026&amp;event=inicio</t>
  </si>
  <si>
    <t>65-46-101065326</t>
  </si>
  <si>
    <t>https://sapienciagov.sharepoint.com/:f:/s/PRUEBAGESTIONDOCUMENTAL/IgDrxo96v-41To3xAmQrPyEMAR35F_sZ3EAPXCvFnNsUViQ?e=FEWywL</t>
  </si>
  <si>
    <t>CO1.PCCNTR.8908069</t>
  </si>
  <si>
    <t>217 DE 2026</t>
  </si>
  <si>
    <t>JUAN FRANCISCO GARCES RODRIGUEZ</t>
  </si>
  <si>
    <t>PRESTAR SERVICIOS PROFESIONALES COMO PROFESIONAL I EN LA SUBDIRECCIÓN ADMINISTRATIVA, FINANCIERA Y DE APOYO A LA GESTIÓN DE LA AGENCIA DE EDUCACIÓN POSTSECUNDARIA DE MEDELLÍN – SAPIENCIA, BRINDANDO APOYO JURÍDICO A LOS PROCESOS ADMINISTRATIVOS, FINANCIEROS Y CONTRACTUALES DE LA DEPENDENCIA.</t>
  </si>
  <si>
    <t>1. APOYAR A LA SUBDIRECCIÓN Y LOS COMITÉS ESTRUCTURADORES, EN LA ELABORACIÓN, REVISIÓN Y AJUSTE DE LOS PROCESOS CONTRACTUALES, INFORMES PARCIALES DE SUPERVISIÓN DE LAS PERSONAS JURÍDICAS Y LOS DOCUMENTOS ANEXOS COMO (FACTURA, SEGURIDAD SOCIAL, CERTIFICADO DE PARAFISCALES, TARJETA PROFESIONAL, ETC.), QUE DEBEN PRESENTAR PARA PAGO, SEGÚN EL TIEMPO QUE SE HAYA CONVENIDO EN CADA CONTRATO, CONVENIO Y ORDEN DE COMPRA. 2. REVISAR, AJUSTAR Y EFECTUAR RECOMENDACIONES QUE SE CONSIDEREN NECESARIAS, A LOS DOCUMENTOS, CONTRATOS U OFICIOS QUE SE REQUIERAN EN LA AGENCIA. 3. APOYAR LA SUPERVISIÓN CONTRACTUAL EN LA ELABORACIÓN, REVISIÓN Y AJUSTE DE ACTAS DE TERMINACIÓN, ACTAS DE LIQUIDACIÓN Y DEMÁS DOCUMENTOS QUE HAGAN PARTE DE LA EJECUCIÓN CONTRACTUAL, CON EL FIN DE REMITIRLOS AL ÁREA JURÍDICA PARA SU RESPECTIVA LIQUIDACIÓN, JUNTO CON LOS SOPORTES REQUERIDOS. 4. APOYAR LA REALIZACIÓN DE INFORMES DE SUPERVISIÓN DE LOS CONTRATOS DE LA SUBDIRECCIÓN ADMINISTRATIVA Y FINANCIERA Y DE APOYO A LA GESTIÓN. 5. ASISTIR A LAS REUNIONES QUE SEAN NECESARIAS CON LOS SUPERVISORES Y CONTRATISTAS PARA VERIFICAR LA CORRECTA EJECUCIÓN DE LOS CONTRATOS DE LA SUBDIRECCIÓN ADMINISTRATIVA Y FINANCIERA Y DE A POYO A LA GESTIÓN. 6. REALIZAR MENSUALMENTE SEGUIMIENTO A LA CONTRATACIÓN QUE SE ENCUENTRE EN EJECUCIÓN ESPECIALMENTE A AQUELLOS CUYA SUPERVISIÓN SE ENCUENTRA ALOJADA EN PERSONAL ADSCRITO A LA SUBDIRECCIÓN ADMINISTRATIVA, FINANCIERA Y DE APOYO A LA GESTIÓN. 7. REALIZAR SEGUIMIENTO SEMANAL E IMPULSAR LOS PROCESOS DE CONTRATACIÓN QUE SE ENCUENTREN EN ETAPA DE LIQUIDACIÓN Y CIERRE. 8. APOYAR LA SUPERVISIÓN EN LA PUBLICACIÓN DE DOCUMENTOS QUE HACEN PARTE DE LA EJECUCIÓN, TERMINACIÓN Y LIQUIDACIÓN DE LOS CONTRATOS EN SECOP I, SECOP II Y TIENDA VIRTUAL DEL ESTADO COLOMBIANO. 9. REVISAR, ANALIZAR Y EMITIR CONCEPTO JURÍDICO SOBRE LOS DERECHOS DE PETICIÓN QUE SEAN RADICADOS ANTE LA SUBDIRECCIÓN ADMINISTRATIVA Y FINANCIERA, GARANTIZANDO SU ADECUADA RESPUESTA DENTRO DE LOS TÉRMINOS LEGALES ESTABLECIDOS. 10. LAS DEMÁS QUE SEAN PROPIAS E INHERENT</t>
  </si>
  <si>
    <t>https://community.secop.gov.co/Public/Tendering/OpportunityDetail/Index?noticeUID=CO1.NTC.9540019&amp;isFromPublicArea=True&amp;isModal=False</t>
  </si>
  <si>
    <t>http://medellin.gestiontransparente.com/Rendicion/RegIngresoContract.aspx?p1=217-2026&amp;event=inicio</t>
  </si>
  <si>
    <t>65-46-101065348</t>
  </si>
  <si>
    <t>https://sapienciagov.sharepoint.com/:f:/s/PRUEBAGESTIONDOCUMENTAL/IgAtJJs-P5DET4lL74MhsytwAWiBg4Mf75jg8bJ4CwXmqF4?e=oDOyfp</t>
  </si>
  <si>
    <t>CO1.PCCNTR.8907136</t>
  </si>
  <si>
    <t>218 DE 2026</t>
  </si>
  <si>
    <t>DANIEL FELIPE SANCHEZ TORRES</t>
  </si>
  <si>
    <t xml:space="preserve">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6.ELABORAR LOS INFORMES REQUERIDOS POR EL SUPERVISOR RELACIONADOS CON EL OBJETO CONTRAC 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ESTABLECIDOS POR LA AGENCIA PARA PRESTAR UNA ADECUADA ATENCIÓN. 
11.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</si>
  <si>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https://community.secop.gov.co/Public/Tendering/OpportunityDetail/Index?noticeUID=CO1.NTC.9540291&amp;isFromPublicArea=True&amp;isModal=False</t>
  </si>
  <si>
    <t>http://medellin.gestiontransparente.com/Rendicion/RegIngresoContract.aspx?p1=218-2026&amp;event=inicio</t>
  </si>
  <si>
    <t>CO1.PCCNTR.8907708</t>
  </si>
  <si>
    <t>219 DE 2026</t>
  </si>
  <si>
    <t xml:space="preserve">
ANA LUCIA CASTRILLÓN OSSA</t>
  </si>
  <si>
    <t>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CONTRACTUAL.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ESTABLECIDOS POR LA AGENCIA PARA PRESTAR UNA ADECUADA ATENCIÓN. 
11. CON LOS PARÁMETROS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</si>
  <si>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https://community.secop.gov.co/Public/Tendering/OpportunityDetail/Index?noticeUID=CO1.NTC.9540092&amp;isFromPublicArea=True&amp;isModal=False</t>
  </si>
  <si>
    <t>http://medellin.gestiontransparente.com/Rendicion/RegIngresoContract.aspx?p1=219-2026&amp;event=inicio</t>
  </si>
  <si>
    <t>CO1.PCCNTR.8908726</t>
  </si>
  <si>
    <t>220 DE 2026</t>
  </si>
  <si>
    <t>JUAN PABLO MACHADO PALACIO</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</si>
  <si>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</si>
  <si>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1. REALIZAR LA RADICACIÓN DE TODAS LAS COMUNICACIONES OFICIALES DE LA AGENCIA DE EDUCACIÓN POSTSECUNDARIA DE MEDELLÍN, SAPIENCIA, EN EL SISTEMA DE DOCUMENTOS ELECTRÓNICOS ADOPTADOS POR LA ENTIDAD. 2. APOYAR LOS 8 PROCESOS TÉCNICOS DE LA GESTIÓN DOCUMENTAL TALES COMO ORGANIZACIÓN (CLASIFICACIÓN, ORDENACIÓN Y DESCRIPCIÓN) DE LOS DOCUMENTOS PARA LA CONFORMACIÓN DE SERIES, SUBSERIES Y UNIDADES DOCUMENTALES, SEGÚN LOS PARÁMETROS ESTABLECIDOS POR LA AGENCIA DE EDUCACIÓN POSTSECUNDARIA DE MEDELLÍN, SAPIENCIA. 3. REALIZAR LA DIGITALIZACIÓN E INDEXACIÓN DE DOCUMENTOS CON LAS INSTRUCCIONES ESTABLECIDAS POR LA ENTIDAD PARA TAL FIN. 4. APOYAR LA IMPLEMENTACIÓN Y EJECUCIÓN EN LA ENTIDAD DEL SISTEMA DE DOCUMENTOS ELECTRÓNICOS DE ARCHIVO (AURORA). 5. APOYAR LA APLICACIÓN DE DISPOSICIÓN FINAL DE LA DOCUMENTACIÓN ELECTRÓNICA EN CONCORDANCIA CON EL PROCESO (ELIMINACIÓN, SELECCIÓN O CONSERVACIÓN TOTAL) SOBRE LA DOCUMENTACIÓN ATENDIENDO A LO ESTABLECIDO EN LA TABLA DE RETENCIÓN DOCUMENTAL. 6. ORIENTAR AL PÚBLICO EN LA SOLICITUD DE INQUIETUDES QUE PRESENTE LA COMUNIDAD FRENTE A LOS SERVICIOS OFERTADOS POR LA AGENCIA SUMINISTRANDO LA INFORMACIÓN NECESARIA. 7. ENTREGAR REPORTES CONSOLIDADOS MENSUALES O CADA QUE EL SUPERVISOR O APOYO TÉCNICO LO REQUIERA DEL ESTADO DE LAS GESTIONES REALIZADAS EN OS CANALES PARA LA RADICACIÓN DE LAS COMUNICACIONES OFICIALES. 8. APOYO TECNOLÓGICO PARA LAS ÁREAS DE ATENCIÓN A LA CIUDADANÍA Y GESTIÓN DOCUMENTAL. 9. DEMÁS ACTIVIDADES QUE SEAN ASIGNADAS POR EL SUPERVISOR EN DESARROLLO DEL OBJETO CONTRACTUAL. 10. ATENDER LOS REQUERIMIENTOS QUE ACORDES A EL OBJETO DEL PRESENTE CONTRATO REALICE LA SUBDIRECCIÓN ADMINISTRATIVA, FINANCIERA Y DE APOYO A LA GESTIÓN.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</si>
  <si>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https://community.secop.gov.co/Public/Tendering/OpportunityDetail/Index?noticeUID=CO1.NTC.9540138&amp;isFromPublicArea=True&amp;isModal=False</t>
  </si>
  <si>
    <t>http://medellin.gestiontransparente.com/Rendicion/RegIngresoContract.aspx?p1=220-2026&amp;event=inicio</t>
  </si>
  <si>
    <t>https://sapienciagov.sharepoint.com/:f:/s/PRUEBAGESTIONDOCUMENTAL/IgB_i0An0GyfTIw_rywhNdn8ASefxyYK2EatmY87sK8PwM8?e=I5idvz</t>
  </si>
  <si>
    <t>CO1.PCCNTR.8907446</t>
  </si>
  <si>
    <t>221 DE 2026</t>
  </si>
  <si>
    <t>JOHN FREDDY RENDON SANCHEZ</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</si>
  <si>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</si>
  <si>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1. APOYAR EL PROCESO DE ORGANIZACIÓN (CLASIFICACIÓN, ORDENACIÓN Y DESCRIPCIÓN) DE LOS DOCUMENTOS PARA LA CONFORMACIÓN DE EXPEDIENTES, SERIES, SUBSERIES DOCUMENTALES SEGÚN LOS PARÁMETROS REQUERIDOS POR LA AGENCIA DE EDUCACIÓN POSTSECUNDARIA DE MEDELLÍN, SAPIENCIA. 2. APOYAR AL PROCESO DE GESTIÓN DOCUMENTAL EN LAS CONSULTAS Y PRÉSTAMOS DE DOCUMENTOS QUE REALICEN LOS USUARIOS INTERNOS Y EXTERNOS Y HACER SEGUIMIENTO A LOS MISMOS. 3. APOYAR EN LA TRANSFERENCIA DE CONOCIMIENTOS SOBRE LOS PROCESOS DE LA GESTIÓN DOCUMENTAL A NIVEL INTERNO DE LA AGENCIA. 4. APOYAR LA APLICACIÓN DE DISPOSICIÓN FINAL DE LA DOCUMENTACIÓN EN CONCORDANCIA CON EL PROCESO (ELIMINACIÓN, SELECCIÓN O CONSERVACIÓN TOTAL) SOBRE LA DOCUMENTACIÓN ATENDIENDO A LO ESTABLECIDO EN LA TABLA DE RETENCIÓN DOCUMENTAL, CUANDO SEA REQUERIDO. 5. APOYAR LA REVISIÓN DE LAS TRANSFERENCIAS DOCUMENTALES POR PARTE DE LAS UNIDADES PRODUCTORAS. 6. APOYO EN INSERCIÓN DE DOCUMENTOS FÍSICOS A EXPEDIENTES DE BENEFICIARIOS QUE ESTÁN EN CUSTODIA EN LA BODEGA DE ALMACENAMIENTO EXTERNO. 7. ASISTIR A REUNIONES, ACTUALIZACIONES O EVENTOS DE REPRESENTACIÓN INTERNAS Y/O INTERINSTITUCIONALES, QUE LE SEAN PROGRAMADAS Y DONDE SEA REQUERIDO PARA EL CONOCIMIENTO DE LA GESTIÓN DE LA AGENCIA O PARA ASUNTOS RELACIONADOS CON EL CONTRATO. 8. ATENDER LOS REQUERIMIENTOS QUE ACORDES A EL OBJETO DEL PRESENTE CONTRATO REALICE LA SUBDIRECCIÓN ADMINISTRATIVA, FINANCIERA Y DE APOYO A LA GESTIÓN. 9. DEMÁS OBLIGACIONES QUE SEAN ASIGNADAS POR EL LÍDER DEL PROCESO DE GESTIÓN DOCUMENTAL Y POR EL SUPERVISOR ENCARGADO EN DESARROLLO DEL OBJETO CONTRACTUAL.</t>
  </si>
  <si>
    <t>https://community.secop.gov.co/Public/Tendering/OpportunityDetail/Index?noticeUID=CO1.NTC.9540314&amp;isFromPublicArea=True&amp;isModal=False</t>
  </si>
  <si>
    <t>http://medellin.gestiontransparente.com/Rendicion/RegIngresoContract.aspx?p1=221-2026&amp;event=inicio</t>
  </si>
  <si>
    <t>https://sapienciagov.sharepoint.com/:f:/s/PRUEBAGESTIONDOCUMENTAL/IgCpo_JsizeFRJPAFWMoBZB5AQzGs9slFjk_YoBmDKFgLVk?e=qeFQ3h</t>
  </si>
  <si>
    <t>CO1.PCCNTR.8908654</t>
  </si>
  <si>
    <t>222 DE 2026</t>
  </si>
  <si>
    <t>SARA BENITEZ HERRERA</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</si>
  <si>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</si>
  <si>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1.APOYAR EL PROCESO DE ORGANIZACIÓN (CLASIFICACIÓN, ORDENACIÓN Y DESCRIPCIÓN) DE LOS DOCUMENTOS PARA LA CONFORMACIÓN DE EXPEDIENTES, SERIES, SUBSERIES DOCUMENTALES SEGÚN LOS PARÁMETROS REQUERIDOS POR LA AGENCIA DE EDUCACIÓN POSTSECUNDARIA DE MEDELLÍN, SAPIENCIA. 2.APOYAR LA INDEXACIÓN DE LOS DOCUMENTOS TRANSFERIDOS AL ARCHIVO CENTRAL Y PRODUCIDOS EN LA ENTIDAD. 3.REALIZAR LA REVISIÓN DE LOS EXPEDIENTES PRODUCIDOS EN LA ENTIDAD PARA ACTUALIZACIÓN DE LOS DOCUMENTOS NUEVOS EN EL SGDEA (SISTEMA DE GESTIÓN DE DOCUMENTOS ELECTRÓNICOS DE ARCHIVO). 4.APOYAR LA DIGITALIZACIÓN DE LOS DOCUMENTOS CON LAS LÍNEAS ESTABLECIDAS EN EL PROCEDIMIENTO DE DIGITALIZACIÓN EMITIDO POR LA ENTIDAD Y EN LA GUÍA DISEÑADA POR EL AGN. 5.APOYO A LA RADICACIÓN DE LOS DOCUMENTOS INTERNOS, RECIBIDOS Y EXTERNOS PRODUCIDOS EN LA ENTIDAD. 6.LAS DEMÁS OBLIGACIONES QUE SEAN ASIGNADAS POR LÍDER DEL ÁREA DE GESTIÓN DOCUMENTAL, EN DESARROLLO DEL OBJETO CONTRACTUAL. 7.ATENDER LOS REQUERIMIENTOS QUE ACORDES A EL OBJETO DEL PRESENTE CONTRATO REALICE LA SUBDIRECCIÓN ADMINISTRATIVA, FINANCIERA Y DE APOYO A LA GESTIÓN. 8.ASISTIR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</si>
  <si>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https://community.secop.gov.co/Public/Tendering/OpportunityDetail/Index?noticeUID=CO1.NTC.9541774&amp;isFromPublicArea=True&amp;isModal=False</t>
  </si>
  <si>
    <t>http://medellin.gestiontransparente.com/Rendicion/RegIngresoContract.aspx?p1=222-2026&amp;event=inicio</t>
  </si>
  <si>
    <t>https://sapienciagov.sharepoint.com/:f:/s/PRUEBAGESTIONDOCUMENTAL/IgDtAhZMZ4XLRaCJm3G6GYRWAQ6q6cKx5B6QbR_8K2pPotc?e=xjrUar</t>
  </si>
  <si>
    <t>CO1.PCCNTR.8907937</t>
  </si>
  <si>
    <t>223 DE 2026</t>
  </si>
  <si>
    <t>DANIEL HENAO YEPES</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</si>
  <si>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</si>
  <si>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1. ORIENTAR AL PÚBLICO DE MANERA PERSONAL, TELEFÓNICA Y/O ESCRITA EN LA RESOLUCIÓN DE INQUIETUDES RELACIONADAS CON LOS SERVICIOS DE LA AGENCIA, SUMINISTRANDO INFORMACIÓN GENERAL CONFORME A LOS PROCEDIMIENTOS ESTABLECIDOS. 2. ATENDER, GESTIONAR Y, CUANDO CORRESPONDA, TRANSFERIR LAS SOLICITUDES QUE INGRESEN POR LOS CANALES PRESENCIAL, VIRTUAL, TELEFÓNICO O ESCRITO, BRINDANDO ORIENTACIÓN ADECUADA Y PRIORIZANDO EL USO DEL CANAL VIRTUAL/CHAT. 3. APOYAR EL SEGUIMIENTO OPERATIVO DE LAS SOLICITUDES, VERIFICANDO FECHAS DE INGRESO, DISTRIBUCIÓN INTERNA Y TIEMPOS DE RESPUESTA DE ACUERDO CON LOS LINEAMIENTOS DEL PROCESO. 4. ELABORAR Y ENTREGAR REPORTES CONSOLIDADOS MENSUALES, O CUANDO ASÍ SE REQUIERA, SOBRE LAS GESTIONES REALIZADAS EN LOS DISTINTOS CANALES DE RECEPCIÓN DE DOCUMENTOS Y EN LAS PETICIONES, QUEJAS, RECLAMOS, SUGERENCIAS Y DENUNCIAS (PQRSDF). 5. APOYAR LA OPERACIÓN DEL PROCESO DE ATENCIÓN A LA CIUDADANÍA EN LOS DIFERENTES CANALES Y SEDES DONDE LA AGENCIA TENGA PRESENCIA INSTITUCIONAL. 6. CUMPLIR CON LAS OBLIGACIONES CONTRACTUALES BAJO CRITERIOS DE BUENA FE, DILIGENCIA Y CONFIDENCIALIDAD, ABSTENIÉNDOSE DE COMPARTIR O DIVULGAR INFORMACIÓN REGISTRADA EN BASES DE DATOS A TERCEROS, CONFORME A LA LEY 1581 DE 2012, EL DECRETO 1377 DE 2013 Y LA POLÍTICA DE TRATAMIENTO DE DATOS DE LA AGENCIA. 7. ASISTIR A REUNIONES, ORIENTACIONES TÉCNICAS O ACTIVIDADES INSTITUCIONALES INTERNAS Y/O INTERINSTITUCIONALES DONDE SE REQUIERA SU PARTICIPACIÓN COMO APOYO AL PROCESO, SIEMPRE QUE ESTÉN RELACIONADAS CON EL OBJETO CONTRACTUAL. 8. ATENDER LOS REQUERIMIENTOS RELACIONADOS CON EL OBJETO DEL CONTRATO FORMULADOS POR LA SUBDIRECCIÓN ADMINISTRATIVA, FINANCIERA Y DE APOYO A LA GESTIÓN DENTRO DEL MARCO DE SUS COMPETENCIAS.</t>
  </si>
  <si>
    <t>https://community.secop.gov.co/Public/Tendering/OpportunityDetail/Index?noticeUID=CO1.NTC.9540157&amp;isFromPublicArea=True&amp;isModal=False</t>
  </si>
  <si>
    <t>http://medellin.gestiontransparente.com/Rendicion/RegIngresoContract.aspx?p1=223-2026&amp;event=inicio</t>
  </si>
  <si>
    <t>CO1.PCCNTR.8907717</t>
  </si>
  <si>
    <t>224 DE 2026</t>
  </si>
  <si>
    <t>JUAN FELIPE IBARRA ZULUAGA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</si>
  <si>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</si>
  <si>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1. 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 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PROYECTAR, 3. REALIZAR EL DEBIDO SEGUIMIENTO Y ENTREGAR LAS RESPUESTAS A DICHAS SOLICITUDES, LLEVANDO UN CONTROL DE FECHAS DE LLEGADA, ASIGNACIONES A LOS FUNCIONARIOS ENCARGADOS EN LOS CASOS QUE SE DEBA Y PLAZOS PARA ENTREGA. 4. ENTREGAR REPORTE CONSOLIDADO MENSUAL O CADA QUE EL SUPERVISOR LO REQUIERA DEL ESTADO DE LAS GESTIONES REALIZADAS EN LOS CANALES DISPUESTOS PARA LA RADICACIÓN DE DOCUMENTOS Y LAS PQRSDF QUE INGRESAN A LAS PLATAFORMAS DE INFORMACIÓN. 5. ELABORAR ESTADÍSTICAS SOBRE SOLICITUDES, RECLAMOS Y TIEMPO DE ATENCIÓN PARA APOYAR DECISIONES ADMINISTRATIVAS. 6. ATENDER, GESTIONAR Y TRANSFERIR LAS SOLICITUDES ENTRANTES DE MANERA PERSONAL, TELEFÓNICA Y/O ESCRITA MEDIANTE LOS CANALES DE ATENCIÓN (PRESENCIAL, VIRTUAL, CORREO Y TELEFÓNICO), BRINDANDO LAS RESPUESTAS REQUERIDAS POR LOS USUARIOS GENERANDO UN SERVICIO DE ATENCIÓN EFICIENTE. 7. APOYAR EN LA ACTUALIZACIÓN DE FORMATOS, PROTOCOLOS Y MANUAL DE ATENCIÓN AL CIUDADANO. 8. APOYAR EN LA OPERACIÓN Y ATENCIÓN AL CIUDADANO POR LOS DIFERENTES CANALES Y SEDES EN LAS QUE HAGA PRESENCIA INSTITUCIONAL LA AGENCIA Y ANALIZAR LOS FLUJOS DE ATENCIÓN A LA CIUDADANÍA Y ANÁLISIS DE MEJORA CONTINUA EN EL PROCESO 9. SUMINISTRAR Y CONSOLIDAR INFORMACIÓN PARA LOS DIFERENTES INDICADORES QUE SEAN REQUERIDOS POR EL LÍDER DEL PROCESO EN LOS TIEMPOS ESTIPULADOS, PROPONIENDO PLANES DE ACCIÓN Y MEJORAS EN EL PROCESO DE ATENCIÓN A LA CIUDADANÍA. 10. 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11. ASISTIR A REUNIONES, ORIENTACIONES TÉCNICAS O ENCUENTROS DE REPRESENTACIÓN INTERNAS Y/O INTERINSTITUCIONALES, QUE LE SEAN PROGRAMADAS Y DONDE SEA REQUERIDO PARA EL CONOCIMIENTO DE LA GESTIÓN DE LA AGENCIA O PARA ASUNTOS RELACIONADOS CON EL CONTRATO. 12. ATENDER LOS REQUERIMIENTOS QUE ACORDES A EL OBJETO DEL PRESENTE CONTRATO REALICE LA SUBDIRECCIÓN ADMINISTRATIVA, FINANCIERA Y DE APOYO A LA GESTIÓN.</t>
  </si>
  <si>
    <t>https://community.secop.gov.co/Public/Tendering/OpportunityDetail/Index?noticeUID=CO1.NTC.9540169&amp;isFromPublicArea=True&amp;isModal=False</t>
  </si>
  <si>
    <t>http://medellin.gestiontransparente.com/Rendicion/RegIngresoContract.aspx?p1=224-2026&amp;event=inicio</t>
  </si>
  <si>
    <t>CO1.PCCNTR.8908905</t>
  </si>
  <si>
    <t>225 DE 2026</t>
  </si>
  <si>
    <t>ANA SOFIA TORRES RIVILLAS</t>
  </si>
  <si>
    <t>PRESTACIÓN DE SERVICIOS DE FORMA TEMPORAL COMO ESTUDIANTE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</si>
  <si>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1. ASISTENCIA TÉCNICA INTEGRAL A LAS DEPENDENCIAS, ÁREAS Y SEDES DE LA AGENCIA.  2. ASESORAMIENTO Y ATENCIÓN OPORTUNA A REQUERIMIENTOS DE SOPORTE EN EQUIPOS Y ACTIVOS TECNOLÓGICOS.  3. DOCUMENTACIÓN DETALLADA DE SOLUCIONES Y SEGUIMIENTO DE INCIDENTES REPORTADOS UTILIZANDO HERRAMIENTAS COMO EL HELDESK.  4. MANTENIMIENTO PREVENTIVO Y CORRECTIVO DE EQUIPOS Y ACTIVOS TECNOLÓGICOS.  5. GESTIÓN Y SEGUIMIENTO DEL PRÉSTAMO Y TRASLADO DE ACTIVOS TECNOLÓGICOS.  6. ANÁLISIS, ELABORACIÓN Y/O ACTUALIZACIÓN DE PROCEDIMIENTOS, MANUALES Y DOCUMENTOS RELACIONADOS, CONFORME A LOS LINEAMIENTOS DEL SISTEMA DE GESTIÓN DE LA CALIDAD, ASÍ COMO INFORMES REQUERIDOS PARA EL PAI ASÍ COMO APOYAR AL PROCESO DE GESTIÓN SISTEMAS DE LA INFORMACIÓN EN LAS MESAS DE TRABAJO RELACIONADAS A LAS POLÍTICAS, PLANES E INSTRUMENTOS QUE SE DERIVAN DE MIPG  7. CUMPLIR CON LAS OBLIGACIONES DE SU CONTRATO, DE CONFORMIDAD CON LAS REGLAS DE LA BUENA FE, DILIGENCIA Y COMPROMETIÉNDOSE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8. ATENDER LOS REQUERIMIENTOS QUE ACORDES A EL OBJETO DEL PRESENTE CONTRATO REALICE LA SUBDIRECCIÓN ADMINISTRATIVA, FINANCIERA Y DE APOYO A LA GESTIÓN.  9. ASISTIR A REUNIONES, ORIENTACIONES TÉCNICAS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</si>
  <si>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https://community.secop.gov.co/Public/Tendering/OpportunityDetail/Index?noticeUID=CO1.NTC.9541149&amp;isFromPublicArea=True&amp;isModal=False</t>
  </si>
  <si>
    <t>http://medellin.gestiontransparente.com/Rendicion/RegIngresoContract.aspx?p1=225-2026&amp;event=inicio</t>
  </si>
  <si>
    <t>https://sapienciagov.sharepoint.com/:f:/s/PRUEBAGESTIONDOCUMENTAL/IgB7yy56A9cPQZA2ubjLxHX2AUeit6wHcuG6IcPXK1Jxo5Y?e=76meFw</t>
  </si>
  <si>
    <t>CO1.PCCNTR.8909642</t>
  </si>
  <si>
    <t>226 DE 2026</t>
  </si>
  <si>
    <t>LILIANA MARIA PEREZ CARVAJAL</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</si>
  <si>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</si>
  <si>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1. APOYAR EL SEGUIMIENTO Y CONTROL DE LAS GESTIONES DE COBRO DEL PORTAFOLIO DE CRÉDITOS, VERIFICANDO EL CUMPLIMIENTO DE METAS, ESTRATEGIAS E INDICADORES DEFINIDOS POR LA SUBDIRECCIÓN. 2. CONSOLIDAR Y VERIFICAR LA INFORMACIÓN GENERADA EN LA GESTIÓN DE COBRO, ASEGURANDO LA TRAZABILIDAD DE LOS REGISTROS EN EL SISTEMA MINOTAURO Y LA CONSISTENCIA DE LOS DATOS REPORTADOS. 3. APOYAR LA ATENCIÓN, REGISTRO Y SEGUIMIENTO DE SOLICITUDES, QUEJAS O PETICIONES RELACIONADAS CON EL PROCESO DE CARTERA. 4. COLABORAR EN LA ORIENTACIÓN Y SUMINISTRO DE INFORMACIÓN TÉCNICA Y ADMINISTRATIVA A LOS BENEFICIARIOS O DEPENDENCIAS QUE LO REQUIERAN, GARANTIZANDO LA OPORTUNIDAD Y CALIDAD DE LA ATENCIÓN. 5. APOYAR EL PROCESO DE CONTROL Y RADICACIÓN, REGISTRO Y ARCHIVO DE LA DOCUMENTACIÓN GENERADA EN EL PROCESO DE CARTERA, ASEGURANDO SU CORRECTA ORGANIZACIÓN Y CUSTODIA. 6. PREPARAR Y VALIDAR LA DOCUMENTACIÓN REQUERIDA PARA EL SEGUIMIENTO DE LOS CRÉDITOS EN ETAPA DE AMORTIZACIÓN, VERIFICANDO SU COMPLETITUD Y COHERENCIA CON LOS PROCEDIMIENTOS DEL PROCESO. 7. GESTIONAR LA DIGITALIZACIÓN, CARGUE Y ACTUALIZACIÓN DE LA INFORMACIÓN EN LOS SISTEMAS INSTITUCIONALES, ASEGURANDO LA TRAZABILIDAD Y EXACTITUD DE LOS DATOS. 8. APOYAR LA CONSOLIDACIÓN, AJUSTE Y ELABORACIÓN DE INFORMES, REPORTES, ESTADÍSTICAS, AVANCES PARA LOS SEGUIMIENTOS CONFORME SEAN SOLICITADOS. 9. ASISTIR A REUNIONES, ACTUALIZACIONES O EVENTOS DE REPRESENTACIÓN INTERNAS Y/O INTERINSTITUCIONALES, QUE LE SEAN PROGRAMADAS Y DONDE SEA REQUERIDO PARA EL CONOCIMIENTO DE LA GESTIÓN DE LA AGENCIA O PARA ASUNTOS RELACIONADOS CON EL CONTRATO 10. ATENDER LOS REQUERIMIENTOS QUE ACORDE AL OBJETO DEL PRESENTE CONTRATO REALICE LA SUBDIRECCIÓN ADMINISTRATIVA, FINANCIERA Y DE APOYO A LA GESTIÓN.</t>
  </si>
  <si>
    <t>https://community.secop.gov.co/Public/Tendering/OpportunityDetail/Index?noticeUID=CO1.NTC.9543070&amp;isFromPublicArea=True&amp;isModal=False</t>
  </si>
  <si>
    <t>http://medellin.gestiontransparente.com/Rendicion/RegIngresoContract.aspx?p1=226-2026&amp;event=inicio</t>
  </si>
  <si>
    <t>https://sapienciagov.sharepoint.com/:f:/s/PRUEBAGESTIONDOCUMENTAL/IgCnBnB8VIRORIMpmr9K9iWBAal27wFlptGYWzh0ojx9rO4?e=5dRhUn</t>
  </si>
  <si>
    <t>CO1.PCCNTR.8906704</t>
  </si>
  <si>
    <t>227 DE 2026</t>
  </si>
  <si>
    <t>CAROLINA ZAPATA PUERTA</t>
  </si>
  <si>
    <t>PRESTACIÓN DE SERVICIOS DE FORMA TEMPORAL COMO PROFESIONAL III EN LA SUBDIRECCIÓN PARA LA GESTIÓN DE LA EDUCACIÓN POSTSECUNDARIA –GEP, PARA EL APOYO A LAS ACTIVIDADES Y ESTRATEGIAS DE ACCESO Y PERMANENCIA DE LOS BENEFICIARIOS DEL PROYECTO DE IMPLEMENTACIÓN DEL ECOSISTEMA DE LA CIUDADELA DIGITAL UNIVERSITARIA @MEDELLIN Y CORREGIMIENTOS PARA LA AGENCIA DE EDUCACIÓN POSTSECUNDARIA DE MEDELLÍN – SAPIENCIA.</t>
  </si>
  <si>
    <t>1. APOYAR, CUANDO SE REQUIERA, EN LA ELABORACIÓN, ACTUALIZACIÓN Y ENTREGA DE INFORMACIÓN, REPORTES DE AVANCE Y SEGUIMIENTO DE LOS INDICADORES Y METAS ESTABLECIDAS. 2. ARTICULAR LA ATENCIÓN QUE SE BRINDA A LOS BENEFICIARIOS DESDE LA AGENCIA CON LA OFERTA DE OPORTUNIDADES DE LOS DIFERENTES PROYECTOS, CON EL FIN DE INTEGRAR ESFUERZOS ORIENTADOS A LA PERMANENCIA EN LOS PROGRAMAS, INCLUYENDO LA POBLACIÓN DE LOS CORREGIMIENTOS. 3. ELABORAR Y PRESENTAR LOS INFORMES SOLICITADOS POR LA SUPERVISIÓN DEL CONTRATO, POR LA SUBDIRECCIÓN O POR LA DIRECCIÓN GENERAL DE LA AGENCIA. ASÍ MISMO, APOYAR LAS ACTIVIDADES CONTRACTUALES QUE LE SEAN ASIGNADAS Y QUE SEAN NECESARIAS PARA EL CUMPLIMIENTO DEL OBJETO CONTRACTUAL. 4. DESARROLLAR, PLANIFICAR, IMPLEMENTAR Y HACER SEGUIMIENTO A LAS ESTRATEGIAS DE COMUNICACIÓN DIGITAL Y A LOS CONTENIDOS COMUNICACIONALES ORIENTADOS A FORTALECER LA PERMANENCIA DE LOS BENEFICIARIOS, GARANTIZANDO SU PERTINENCIA TÉCNICA, COHERENCIA CON LOS LINEAMIENTOS INSTITUCIONALES, ADECUADA DIFUSIÓN EN LOS CANALES ESTABLECIDOS POR SAPIENCIA Y LA PRESENTACIÓN DE LOS REPORTES CORRESPONDIENTES. 5. ARTICULARSE Y MANTENER COMUNICACIÓN PERMANENTE CON EL ÁREA DE COMUNICACIONES DE SAPIENCIA PARA LA VALIDACIÓN Y EJECUCIÓN DE LAS ESTRATEGIAS DE COMUNICACIÓN RELACIONADAS CON LA PERMANENCIA, ASEGURANDO EL FLUJO OPORTUNO DE INFORMACIÓN Y LA COHERENCIA DE LOS MENSAJES INSTITUCIONALES. 6. BRINDAR APOYO EN LA PARTICIPACIÓN DE EVENTOS A LOS QUE SEA INVITADA SAPIENCIA, EN LOS CUALES SE DÉ A CONOCER LA OFERTA INTEGRAL DE LOS PROYECTOS, CUANDO ASÍ SE REQUIERA. 7. ASISTIR A LAS REUNIONES, JORNADAS DE ACTUALIZACIÓN Y DEMÁS ESPACIOS QUE LE SEAN PROGRAMADOS O EN LOS CUALES SEA REQUERIDO PARA EL ADECUADO CONOCIMIENTO DE LA GESTIÓN DE LA AGENCIA O PARA ASUNTOS RELACIONADOS CON EL CONTRATO.</t>
  </si>
  <si>
    <t>https://community.secop.gov.co/Public/Tendering/OpportunityDetail/Index?noticeUID=CO1.NTC.9539568&amp;isFromPublicArea=True&amp;isModal=False</t>
  </si>
  <si>
    <t>http://medellin.gestiontransparente.com/Rendicion/RegIngresoContract.aspx?p1=227-2026&amp;event=inicio</t>
  </si>
  <si>
    <t>https://sapienciagov.sharepoint.com/:f:/s/PRUEBAGESTIONDOCUMENTAL/IgDiThsErswuTZ2XvitC3othASTbWJyvVeT9b2XxCtrbknA?e=rNP7R4</t>
  </si>
  <si>
    <t>CO1.PCCNTR.8974492</t>
  </si>
  <si>
    <t>228 DE 2026</t>
  </si>
  <si>
    <t>800240660-2</t>
  </si>
  <si>
    <t>SERVISOFT S.A.</t>
  </si>
  <si>
    <t>81112204-81111811-81111507</t>
  </si>
  <si>
    <t>PRESTACIÓN DE SERVICIOS DE SOPORTE TÉCNICO Y MANTENIMIENTO DEL SISTEMA DE GESTIÓN DOCUMENTAL MERCURIO EN LA AGENCIA DE EDUCACIÓN POSTSECUNDARIA DE MEDELLÍN SAPIENCIA.</t>
  </si>
  <si>
    <t>1. CUMPLIR DE FORMA ESTRICTA CON EL OBJETO, LAS ACTIVIDADES DESCRITAS EN EL ALCANCE DEL CONTRATO Y LAS ESPECIFICACIONES TÉCNICAS CONSIGNADAS EN EL ESTUDIO PREVIO Y EN LA PROPUESTA ECONÓMICA Y TÉCNICA PRESENTADA. 2. 3. 4. 5. 6. 7. 8. OBRAR CON DILIGENCIA Y EL CUIDADO NECESARIO EN LOS ASUNTOS QUE LE ASIGNE SAPIENCIA A TRAVÉS DEL SUPERVISOR Y ACATAR LAS INSTRUCCIONES QUE SE LE IMPARTAN PRESTAR EL SERVICIO DE MANTENIMIENTO PREVENTIVO, CORRECTIVO Y ADITIVO DEL SISTEMA DE GESTIÓN DOCUMENTAL MERCURIO EFECTUAR LA CORRECCIÓN A ERRORES DEL SOFTWARE IDENTIFICADOS Y REPORTADOS POR SAPIENCIA A SERVISOFT Y TODOS AQUELLOS QUE IDENTIFIQUE EL CONTRATISTA EN LA EJECUCIÓN DEL CONTRATO. ATENDER Y RESOLVER LOS REQUERIMIENTOS E INCIDENTES REPORTADOS POR EL ADMINISTRADOR DEL SISTEMA DE GESTIÓN DOCUMENTAL, APLICANDO LOS PROCEDIMIENTOS INTERNOS ESTABLECIDOS PARA TAL FIN. ENTREGAR LAS NUEVAS VERSIONES LIBERADAS POR EL FABRICANTE DURANTE LA VIGENCIA DEL CONTRATO, PARA LO CUAL DEBERÁ ENTREGAR MEDIOS DE INSTALACIÓN, DOCUMENTACIÓN DE LOS CAMBIOS DE LA NUEVA VERSIÓN O RELÉASE, DOCUMENTACIÓN TÉCNICA E INDUCCIÓN PARA DOS FUNCIONARIOS SOBRE EL MANEJO Y ADMINISTRACIÓN DE LOS NUEVOS CAMBIOS TANTO A NIVEL OPERATIVO COMO TÉCNICO. HACER TRANSFERENCIA DE CONOCIMIENTO RESPECTO AL FUNCIONAMIENTO TÉCNICO Y OPERATIVO DEL SOFTWARE DE GESTIÓN DOCUMENTAL “MERCURIO” Y ESTA DEBE SER ENTREGADA AL PERSONAL TÉCNICO DE LA AGENCIA. ENTREGAR LOS RESULTADOS DE LAS DOS VERIFICACIONES DE MANTENIMIENTO PREVENTIVO EJECUTADAS DURANTE EL CONTRATO.</t>
  </si>
  <si>
    <t>CONTRATACIÓN DIRECTA CON OFERTA</t>
  </si>
  <si>
    <t>https://community.secop.gov.co/Public/Tendering/OpportunityDetail/Index?noticeUID=CO1.NTC.9535198&amp;isFromPublicArea=True&amp;isModal=False</t>
  </si>
  <si>
    <t>http://medellin.gestiontransparente.com/Rendicion/RegIngresoContract.aspx?p1=228-2026&amp;event=inicio</t>
  </si>
  <si>
    <t>11-44-101275805</t>
  </si>
  <si>
    <t>https://sapienciagov.sharepoint.com/:f:/s/PRUEBAGESTIONDOCUMENTAL/IgBOvUGKNv80S6vd5aR_M_4eAQeXGE2uT0beUZwf1fAOXwo?e=nYt4aC</t>
  </si>
  <si>
    <t>CO1.PCCNTR.9011255</t>
  </si>
  <si>
    <t>229 DE 2026</t>
  </si>
  <si>
    <t>BERNARDO DE JESUS HOYOS ALVAREZ</t>
  </si>
  <si>
    <t>PRESTACIÓN DE SERVICIOS DE FORMA TEMPORAL, COMO PROFESIONAL EN LA DIRECCIÓN TÉCNICA DE FONDOS, PARA APOYAR EL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</si>
  <si>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https://community.secop.gov.co/Public/Tendering/OpportunityDetail/Index?noticeUID=CO1.NTC.9644828&amp;isFromPublicArea=True&amp;isModal=False</t>
  </si>
  <si>
    <t>http://medellin.gestiontransparente.com/Rendicion/RegIngresoContract.aspx?p1=229-2026&amp;event=inicio</t>
  </si>
  <si>
    <t>CO1.PCCNTR.9004377</t>
  </si>
  <si>
    <t>230 DE 2026</t>
  </si>
  <si>
    <t>LUIS ALFONSO GOMEZ VALLEJO</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</si>
  <si>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</si>
  <si>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1. APOYAR EL PLAN DE TRABAJO QUE GARANTICE EL CUMPLIMIENTO DE LOS PROCEDIMIENTOS Y TRÁMITES REQUERIDOS PARA LA REALIZACIÓN DE LOS CONSEJOS DIRECTIVOS DE LA AGENCIA, Y GARANTIZAR QUE LAS ACTAS, RESOLUCIONES, INFORMES Y DEMÁS DOCUMENTOS QUE SE DERIVEN DE ELLOS, SE ELABOREN OPORTUNAMENTE Y ESTÉN CONFORME A DERECHO. 2. ADELANTAR LAS ACTIVIDADES JURÍDICAS CONFORME CON LAS DISPOSICIONES LEGALES Y GARANTIZANDO EL CUMPLIMIENTO DE LAS TAREAS EN LOS TIEMPOS ACORDADOS Y ASEGURANDO LA VALIDEZ LEGAL DE LOS ACTOS ADMINISTRATIVOS EXPEDIDOS. 3. APOYAR Y ATENDER LOS CONCEPTOS, SOLICITUDES, CONSULTAS INTERNAS Y EXTERNAS QUE SE REALICEN, ORIENTANDO JURÍDICAMENTE LAS DECISIONES QUE SE ADOPTEN Y PROYECTANDO LAS RESPUESTAS ESCRITAS Y/O DOCUMENTOS QUE SE REQUIERAN EN DESARROLLO DEL OBJETO DEL CONTRATO. 4. PREPARAR, ELABORAR Y/O REVISAR LOS MANUALES, CIRCULARES, DIRECTRICES, INSTRUCTIVOS Y ESTUDIOS REQUERIDOS POR LA AGENCIA PARA LA EXPEDICIÓN DE ACTOS ADMINISTRATIVOS Y PASO AL COBRO, Y BRINDAR EL ACOMPAÑAMIENTO Y RECOMENDAR MEDIDAS QUE GARANTICEN LA UNIDAD DE CRITERIOS DE COBRO EN LAS DEPENDENCIAS DE LA AGENCIA. 5. ADELANTAR LAS INVESTIGACIONES, ESTUDIOS Y ANÁLISIS JURÍDICOS SOBRE ÁREAS O TEMAS DE INTERÉS PARA LA AGENCIA, REVISANDO LA NORMATIVIDAD, DOCTRINA Y JURISPRUDENCIA EXISTENTE PARA FORMULAR LOS DIAGNÓSTICOS Y RECOMENDACIONES DEL CASO. 6. ATENDER PERMANENTEMENTE LOS PROCESOS JUDICIALES A LOS QUE SE VEA AVOCADA LA ENTIDAD EN JUZGADOS, FISCALÍAS Y TRIBUNALES. ADEMÁS DE VELAR POR EL CABAL CUMPLIMIENTO DE LOS TÉRMINOS LEGALES ESTABLECIDOS PARA CADA UNO DE LOS PROCESOS/O TRAMITES A SU CARGO. 7. ANALIZAR, PROYECTAR RESPUESTA OPORTUNA Y DE FONDO Y/O REVISAR LAS PQRSDF, LOS DERECHOS DE PETICIÓN, SOLICITUDES DE INFORMACIÓN Y RECURSOS QUE CONSTANTEMENTE PRESENTEN A LA ENTIDAD LA COMUNIDAD EN GENERAL, INSTITUCIONES, CORPORACIONES, FUNCIONARIOS Y ENTES DE CONTROL. 8. BRINDAR SOPORTE JURÍDICO EN MATERIA DE COBROS A LOS BENEFICIARIOS, TENIENDO EN CUENTA LA NORMATIVIDAD VIGENTE APLICABLE EN LOS PROCEDIMIENTOS Y TRÁMITES A REALIZAR POR SAPIENCIA 9. APOYAR, ASISTIR E INTERVENIR EN LOS DISTINTOS COMITÉS QUE SE REALICEN EN LAS SEDES DE LA AGENCIA, A LOS CUALES SEA DESIGNADO, PARA ORIENTAR SEGÚN LA LEY, AL TITULAR DE LA DEPENDENCIA, EN LOS DIFERENTES ASUNTOS Y PROCESOS RELACIONADOS CON LA ACTIVIDAD DE COBRO, EL PROCESO CONTRACTUAL Y LOS ASUNTOS RELACIONADOS CON PROCESOS LEGALES. 10. PRESTAR ASISTENCIA JURÍDICA RESPECTO A LAS POLÍTICAS INTERNAS DE LA AGENCIA PARA EL PROCESO DE COBRO, PROPENDA POR SU EFICIENCIA Y TRANSPARENCIA, QUE TENGA EN CUENTA EL IMPACTO SOCIOECONÓMICO DE LA MISMA Y QUE TRASCIENDA EL ENFOQUE JURÍDICO-FORMAL. 11. ANALIZAR Y PROYECTAR RESPUESTA OPORTUNA Y DE FONDO, A LOS DERECHOS DE PETICIÓN, RECURSOS QUE CONSTANTEMENTE PRESENTAN A LA ENTIDAD LA COMUNIDAD EN GENERAL, INSTITUCIONES, CORPORACIONES Y FUNCIONARIOS. 12. ATENDER LOS REQUERIMIENTOS QUE ACORDES A EL OBJETO DEL PRESENTE CONTRATO REALICE EL JEFE DE LA OFICINA ASESORA JURÍDICA.</t>
  </si>
  <si>
    <t>https://community.secop.gov.co/Public/Tendering/OpportunityDetail/Index?noticeUID=CO1.NTC.9637978&amp;isFromPublicArea=True&amp;isModal=False</t>
  </si>
  <si>
    <t>http://medellin.gestiontransparente.com/Rendicion/RegIngresoContract.aspx?p1=230-2026&amp;event=inicio</t>
  </si>
  <si>
    <t>65-46-101066551</t>
  </si>
  <si>
    <t>https://sapienciagov.sharepoint.com/:f:/s/PRUEBAGESTIONDOCUMENTAL/IgBlgfHMyDFRQ5HtRdDcm7WiAQZ_tcHvSP288xAL8z61sSg?e=K1YMuM</t>
  </si>
  <si>
    <t>CO1.PCCNTR.9011044</t>
  </si>
  <si>
    <t>231 DE 2026</t>
  </si>
  <si>
    <t>DANIELA YISET LOPEZ JURADO</t>
  </si>
  <si>
    <t>1. APOYAR LOS PROCESOS DE DIVULGACIÓN, INSCRIPCIÓN, VERIFICACIÓN, PRESELECCIÓN, SELECCIÓN, LEGALIZACIÓN Y RENOVACIÓN DE BENEFICIARIOS DE LOS PROGRAMAS DEL PUAP: MATRÍCULA CERO, BECAS FUTURO Y CRÉDITOS CONDONABLES. 2. BRINDAR APOYO JURÍDICO INTEGRAL EN LAS ETAPAS PRECONTRACTUAL, CONTRACTUAL Y POSTCONTRACTUAL DE LOS CONTRATOS Y CONVENIOS DE LA DIRECCIÓN TÉCNICA DE FONDOS, INCLUYENDO LA PROYECCIÓN Y REVISIÓN DE ESTUDIOS PREVIOS, ACTAS, INFORMES DE SUPERVISIÓN, LIQUIDACIÓN Y CIERRE. 3. EMITIR ORIENTACIONES Y CONCEPTOS JURÍDICOS DE APOYO SOBRE LA APLICACIÓN DE LA NORMATIVIDAD VIGENTE EN LOS PROCESOS ASOCIADOS A LA DIRECCIÓN TÉCNICA DE FONDOS. 4. REALIZAR SEGUIMIENTO JURÍDICO A LOS PROCESOS DE PASO AL COBRO, CONDONACIÓN, LIQUIDACIÓN Y RELIQUIDACIÓN DE CRÉDITOS EDUCATIVOS. 5. APOYAR EL ANÁLISIS Y LA RESPUESTA DE RECURSOS DE REPOSICIÓN, DERECHOS DE PETICIÓN Y DEMÁS SOLICITUDES CIUDADANAS, ASEGURANDO CUMPLIMIENTO DE TÉRMINOS Y COHERENCIA JURÍDICA. 6. PARTICIPAR EN LOS COMITÉS DE CASOS ESPECIALES, EVALUANDO SITUACIONES JURÍDICAS DE LOS BENEFICIARIOS Y PROPONIENDO SOLUCIONES ACORDES CON LA NORMATIVIDAD. 7. ACOMPAÑAR AL EQUIPO TÉCNICO EN LA FORMULACIÓN Y REVISIÓN DE DOCUMENTOS CONTRACTUALES Y MODIFICACIONES, PARTICIPANDO EN LA ESTRUCTURACIÓN Y REVISIÓN DEL PLAN ANUAL DE ADQUISICIONES – PAA. 8. APOYAR LA SUPERVISIÓN JURÍDICA DE LOS CONTRATOS ASIGNADOS, GARANTIZANDO LA CORRECTA EJECUCIÓN DE LOS COMPROMISOS CONTRACTUALES Y LA ADECUADA GESTIÓN DE RIESGOS JURÍDICOS. 9. ARTICULARSE CON LAS ÁREAS TÉCNICAS Y DE GESTIÓN DOCUMENTAL PARA ASEGURAR LA TRAZABILIDAD Y CONSERVACIÓN DE LOS DOCUMENTOS JURÍDICOS Y CONTRACTUALES. 10. PARTICIPAR EN LAS REUNIONES DE PLANEACIÓN, SEGUIMIENTO Y EVALUACIÓN DEL PROCESO DE ACCESO Y PERMANENCIA Y EL DE GESTIÓN CONTRACTUAL DE LA DIRECCIÓN TÉCNICA DE FONDOS.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</si>
  <si>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https://community.secop.gov.co/Public/Tendering/OpportunityDetail/Index?noticeUID=CO1.NTC.9644827&amp;isFromPublicArea=True&amp;isModal=False</t>
  </si>
  <si>
    <t>http://medellin.gestiontransparente.com/Rendicion/RegIngresoContract.aspx?p1=231-2026&amp;event=inicio</t>
  </si>
  <si>
    <t>CO1.PCCNTR.9010995</t>
  </si>
  <si>
    <t>232 DE 2026</t>
  </si>
  <si>
    <t>DAVID ALEJANDRO GUERRA MURIEL</t>
  </si>
  <si>
    <t>PRESTACIÓN DE SERVICIOS PROFESIONALES DE FORMA TEMPORAL COMO PROFESIONAL II EN LA OFICINA DE PLANEACIÓN COMO APOYO TÉCNICO AL SEGUIMIENTO DE LA POLÍTICA PÚBLICA DE EDUCACIÓN POSTSECUNDARIA DE MEDELLÍN MEDIANTE LA REALIZACIÓN DE MESAS DE TRABAJO PARTICIPATIVAS, EL SEGUIMIENTO METODOLÓGICO ESTABLECIDO POR EL DAP, EN ARTICULACIÓN CON LOS INTEGRANTES DEL SISTEMA DE EDUCACIÓN POSTSECUNDARIA DEL DISTRITO DE MEDELLÍN.</t>
  </si>
  <si>
    <t>1. ACOMPAÑAR EL PROCESO DE FORMULACIÓN DE LA POLÍTICA PÚBLICA DE EDUCACIÓN POSTSECUNDARIA SEGÚN EL PROCEDIMIENTO ESTABLECIDO POR EL DEPARTAMENTO ADMINISTRATIVO DE PLANEACIÓN - DAP. 2. ACOMPAÑAR LAS MESAS TÉCNICAS CON EL DAP PARA EL PROCESO DE LA FORMULACIÓN DE LA POLÍTICA PÚBLICA DE EDUCACIÓN POSTSECUNDARIA. 3. DISEÑAR, PLANIFICAR Y DESARROLLAR MESAS DE TRABAJO PARTICIPATIVAS ORIENTADAS A LA IDENTIFICACIÓN DEL PROBLEMA PÚBLICO EN MATERIA DE EDUCACIÓN POSTSECUNDARIA, GARANTIZANDO LA INCLUSIÓN DE ACTORES CLAVE. 4. IDENTIFICAR Y DEFINIR EL PROBLEMA PÚBLICO ASOCIADO A LA EDUCACIÓN POSTSECUNDARIA MEDIANTE LA APLICACIÓN DE INSTRUMENTOS TÉCNICOS, METODOLÓGICOS Y FORTALECIENDO EL PROCESO DE PARTICIPACIÓN CIUDADANA. 5. FORMULAR Y ANALIZAR ALTERNATIVAS DE SOLUCIÓN, ASÍ COMO PROPONER LOS INSTRUMENTOS DE POLÍTICA PÚBLICA MÁS ADECUADOS PARA ATENDER EL PROBLEMA IDENTIFICADO, EVALUANDO SU VIABILIDAD TÉCNICA, INSTITUCIONAL, FINANCIERA Y NORMATIVA. 6. DEFINIR LOS OBJETIVOS GENERALES Y ESPECÍFICOS, METAS, PRINCIPIOS Y ENFOQUES DE LA POLÍTICA PÚBLICA DE EDUCACIÓN POSTSECUNDARIA, ASEGURANDO SU COHERENCIA CON EL PROBLEMA PÚBLICO IDENTIFICADO. 7. ELABORAR A NIVEL METODOLÓGICO Y OPERATIVO EL DISEÑO DEL PLAN ESTRATÉGICO DE LA POLÍTICA PÚBLICA DE EDUCACIÓN POSTSECUNDARIA. 8. ELABORAR Y PRESENTAR LOS DOCUMENTOS TÉCNICOS REQUERIDOS EN EL PROCESO DE FORMULACIÓN DE LA POLÍTICA PÚBLICA DE EDUCACIÓN POSTSECUNDARIA, INCORPORANDO LOS RESULTADOS DE LAS MESAS DE TRABAJO, LOS ANÁLISIS REALIZADOS Y LAS PROPUESTAS FORMULADAS, ATENDIENDO AL PROCESO FORMULADO POR EL DAP. 9. ATENDER LAS RESPUESTAS A REQUERIMIENTOS Y SOLICITUDES INTERNAS DE LAS DIFERENTES ÁREAS O DEPENDENCIAS DE SAPIENCIA, Y ATENDER LOS REQUERIMIENTOS Y SOLICITUDES DE INFORMACIÓN DE LAS DEPENDENCIAS DE LA ALCALDÍA DE MEDELLÍN, ENTES DE CONTROL U OTRAS ORGANIZACIONES. 10. APOYAR LAS ACTIVIDADES EN MATERIA CONTRACTUAL QUE LE SEAN ASIGNADAS Y/O REQUERIDAS PARA EL DESARROLLO DE LOS PROYECTOS Y LAS ACTIVIDADES DE LOS PROCESOS, DE ACUERDO CON LOS MANUALES Y POLÍTICAS ESTABLECIDOS EN SUS ETAPAS PRECONTRACTUAL, CONTRACTUAL Y POSTCONTRACTUAL.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</si>
  <si>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https://community.secop.gov.co/Public/Tendering/OpportunityDetail/Index?noticeUID=CO1.NTC.9644386&amp;isFromPublicArea=True&amp;isModal=False</t>
  </si>
  <si>
    <t>http://medellin.gestiontransparente.com/Rendicion/RegIngresoContract.aspx?p1=232-2026&amp;event=inicio</t>
  </si>
  <si>
    <t>65-46-101066557</t>
  </si>
  <si>
    <t>https://sapienciagov.sharepoint.com/:f:/s/PRUEBAGESTIONDOCUMENTAL/IgAn23DX8JT9SIvpgdZUj-tTAUYkopKbFiDVUk-h42XdjcE?e=aF22gD</t>
  </si>
  <si>
    <t>OSCAR EDUARDO MENGO</t>
  </si>
  <si>
    <t>CO1.PCCNTR.9177160</t>
  </si>
  <si>
    <t>233 DE 2026</t>
  </si>
  <si>
    <t>800103052-8</t>
  </si>
  <si>
    <t>ORACLE COLOMBIA LIMITADA</t>
  </si>
  <si>
    <t>43232300-43232700-43232800-43232900-43233400-81111800</t>
  </si>
  <si>
    <t>PRESTACIÓN DE SERVICIO DE MANTENIMIENTO Y SOPORTE DEL LICENCIAMIENTO ORACLE DATA BASE 19C PARA LA AGENCIA DE EDUCACIÓN POSTSECUNDARIA DE MEDELLÍN - SAPIENCIA.</t>
  </si>
  <si>
    <t>1. REALIZAR LA RENOVACIÓN DEL SERVICIO DE SOPORTE CONFORME A LA PROPUESTA NO. 21044127 DEL CONTRATISTA 2. REALIZAR LAS ACCIONES PERTINENTES PARA LA ACTIVACIÓN DEL SERVICIO, DE CONFORMIDAD CON LA PROPUESTA COMERCIAL Y LAS POLÍTICAS DEL CONTRATISTA. 3. LA LÍNEA TELEFÓNICA PROPORCIONADA Y LA ATENCIÓN PRESTADA A TRAVÉS DE ELLA DEBE SUJETARSE A LOS TÉRMINOS INDICADOS EN LA PROPUESTA COMERCIAL Y EN LAS POLÍTICAS DEL CONTRATISTA. LAS CUALES PUEDEN SER VISUALIZADAS A TRAVÉS DEL SIGUIENTE ENLACE HTTPS://WWW.ORACLE.COM/A/OCOM/DOCS/ORACLE-SOFTWARE-TECHNICAL-SUPPORT-POLICIES-MX ESP.PDF 4. GARANTIZAR QUE TODO REQUERIMIENTO O SOLICITUD DE SOPORTE DEBE TENER HISTORIAL, DESDE SU REGISTRO Y SEGUIMIENTO HASTA LA SOLUCIÓN DEFINITIVA. 6. EL CONTRATISTA DEBERÁ GARANTIZAR QUE CUENTA CON UN PROFESIONAL CAPACITADO, PARA CUMPLIR CON EL MANTENIMIENTO Y SOPORTE. 7. SE DEBERÁ ENTREGAR LA CARTA DE ACTIVACIÓN DE CODIGOS CSI, ALLEGÁNDOLO AL SUPERVISOR DEL CONTRATO DENTRO DE LOS TRES (3) DÍAS HÁBILES SIGUIENTES A LA CULMINACIÓN DE DICHA ACTIVACIÓN. 8. EL CONTRATISTA DEBERÁ BRINDAR SOPORTE Y ASISTENCIA MEDIANTE EL PORTAL MY ORACLE SUPPORT, DE ACUERDO CON LAS POLITICAS DE SOPORTE TECNICO ORACLE 9. DURANTE LA VIGENCIA DEL SERVICIO DE SOPORTE EL CONTRATISTA DEBERÁ BRINDAR ASESORÍA EN REQUERIMIENTOS DE CAMBIOS Y NECESIDADES DE LA AGENCIA.</t>
  </si>
  <si>
    <t>https://community.secop.gov.co/Public/Tendering/OpportunityDetail/Index?noticeUID=CO1.NTC.9724174&amp;isFromPublicArea=True&amp;isModal=False</t>
  </si>
  <si>
    <t>http://medellin.gestiontransparente.com/Rendicion/RegIngresoContract.aspx?p1=233-2026&amp;event=inicio</t>
  </si>
  <si>
    <t>https://sapienciagov.sharepoint.com/:f:/s/PRUEBAGESTIONDOCUMENTAL/IgAqjWFnSEtQSojANDVbWmESAaYQDjy2NwgiFzA6oyU7Go4?e=WEnjOf</t>
  </si>
  <si>
    <t>CO1.PCCNTR.9033305</t>
  </si>
  <si>
    <t>234 DE 2026</t>
  </si>
  <si>
    <t>ERIKA MORENO CADAVID</t>
  </si>
  <si>
    <t>PRESTACIÓN DE SERVICIOS DE FORMA TEMPORAL COMO PROFESIONAL III EN LA SUBDIRECCIÓN PARA LA GESTIÓN DE LA EDUCACIÓN POSTSECUNDARIA –GEP– PARA APOYAR EL DESARROLLO DE LAS ACTIVIDADES TÉCNICAS, OPERATIVAS, ADMINISTRATIVAS, CONTRACTUALES Y DE SUPERVISIÓN RELACIONADAS CON LA OPERACIÓN DEL PROYECTO DE CONSOLIDACIÓN DEL SISTEMA DE INVESTIGACIÓN, INNOVACIÓN Y EMPRENDIMIENTO DEL DISTRITO DE MEDELLÍN</t>
  </si>
  <si>
    <t>1. ARTICULARSE CON EL EQUIPO TRANSVERSAL JURÍDICO Y FINANCIERO DE LA SUBDIRECCIÓN DE LA GEP CON EL FIN DE GARANTIZAR EL DEBIDO DESARROLLO DEL PROYECTO. 2. APOYAR LA REALIZACIÓN DE REUNIONES PERIÓDICAS CON LOS ENLACES DE CADA UNA DE LAS ENTIDADES CON QUIENES SE TENGAN CONTRATOS Y/O CONVENIOS PROPIOS DEL PROYECTO CONSOLIDACIÓN DEL SISTEMA DE INVESTIGACIÓN, INNOVACIÓN Y EMPRENDIMIENTO DEL DISTRITO DE MEDELLÍN, DEJANDO DOCUMENTADA SU RESPECTIVA ACTA. 3. APOYAR LOS PROCESOS RELACIONADOS CON LA ELABORACIÓN Y REVISIÓN DE LOS INFORMES TÉCNICOS Y FINANCIEROS PARCIALES Y FINALES DE LOS ASOCIADOS Y REALIZAR INFORMES FINALES DE SUPERVISIÓN QUE SUSTENTEN EL CUMPLIMIENTO DE LOS COMPROMISOS Y OBLIGACIONES ADQUIRIDAS POR AMBAS PARTES. REALIZAR LAS CORRESPONDIENTES ACTAS DE LIQUIDACIÓN Y CIERRE CONTRACTUAL HASTA SU VERIFICACIÓN DE LA PUBLICACIÓN EN EL SISTEMA SECOP. 4. ORGANIZAR, CONSERVAR Y TRANSFERIR AL ÁREA DE GESTIÓN DOCUMENTAL LOS DOCUMENTOS QUE PRODUCE EN DESARROLLO DE SUS OBLIGACIONES, SEGÚN EL LISTADO MAESTRO DE DOCUMENTOS Y LOS TIEMPOS ESTABLECIDOS. 5. APOYAR LA IMPLEMENTACIÓN DEL PROYECTO CONSOLIDACIÓN DEL SISTEMA DE INVESTIGACIÓN, INNOVACIÓN Y EMPRENDIMIENTO DEL DISTRITO DE MEDELLÍN, ASÍ COMO LOS RESPECTIVOS ACUERDOS Y REGLAMENTACIONES CORRESPONDIENTES A ESTE COMPONENTE. 6. LLEVAR A CABO EL SEGUIMIENTO A LOS CONTRATOS Y CONVENIOS, ASÍ COMO RESOLVER LAS INQUIETUDES Y ADELANTAR LOS TRÁMITES SOLICITADOS POR LA SUPERVISIÓN DEL CONTRATO. 7. APOYAR EN LA ENTREGA AL ÁREA DE PRESUPUESTO LOS INFORMES REQUERIDOS Y LAS ACTUALIZACIONES EN LO CONCERNIENTE AL PLAN ANUAL DE ADQUISICIONES Y LA EJECUCIÓN DEL PRESUPUESTO ASIGNADO PARA EL PROYECTO CONSOLIDACIÓN DEL SISTEMA DE INVESTIGACIÓN, INNOVACIÓN Y EMPRENDIMIENTO DEL DISTRITO DE MEDELLÍN 8. APOYAR EN LA RESPUESTA A LOS REQUERIMIENTOS DE SEGUIMIENTO A LOS DISTINTOS COMPONENTES DEL PROYECTO CONSOLIDACIÓN DEL SISTEMA DE INVESTIGACIÓN, INNOVACIÓN Y EMPRENDIMIENTO DEL DISTRITO DE MEDELLÍN, REALIZADOS DESDE LAS DISTINTAS DEPENDENCIAS DE LA AGENCIA DE EDUCACIÓN POSTSECUNDARIA Y AGENTES EXTERNOS QUE SOLICITEN INFORMACIÓN. 9. ACOMPAÑAR EN LA PROYECCIÓN DE LA APROBACIÓN DE LAS PÓLIZAS DURANTE LA EJECUCIÓN, DE CONFORMIDAD CON LOS CONTRATOS, CONVENIOS, OTROSÍES O MODIFICACIÓN QUE SE PRESENTE EN RAZÓN DEL OBJETO CONTRACTUAL. 10.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</si>
  <si>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https://community.secop.gov.co/Public/Tendering/OpportunityDetail/Index?noticeUID=CO1.NTC.9666660&amp;isFromPublicArea=True&amp;isModal=False</t>
  </si>
  <si>
    <t>http://medellin.gestiontransparente.com/Rendicion/RegIngresoContract.aspx?p1=234-2026&amp;event=inicio</t>
  </si>
  <si>
    <t>https://sapienciagov.sharepoint.com/:f:/s/PRUEBAGESTIONDOCUMENTAL/IgBwNsjQJJc1QIifGp-cqCu9AdH-easRt39RqCiDEkJdF5o?e=1i9ZAT</t>
  </si>
  <si>
    <t>CO1.PCCNTR.9032286</t>
  </si>
  <si>
    <t>235 DE 2026</t>
  </si>
  <si>
    <t>JULIAN ALBERTO SALAMANCA RAMOS</t>
  </si>
  <si>
    <t>PRESTACIÓN DE SERVICIOS DE FORMA TEMPORAL COMO PROFESIONAL III EN LA SUBDIRECCIÓN PARA LA GESTIÓN DE LA EDUCACIÓN POSTSECUNDARIA GEP PARA EL APOYO DE LAS ACTIVIDADES DE EVALUACIÓN DE PROPUESTAS, SEGUIMIENTO Y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</si>
  <si>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1. APOYAR LAS ACTIVIDADES ADMINISTRATIVAS EN MATERIA CONTRACTUAL QUE LE SEAN ASIGNADAS, REQUERIDAS PARA EL DESARROLLO DEL PROYECTO Y LAS ACTIVIDADES DE LOS PROCESOS, DE ACUERDO CON LOS MANUALES Y POLÍTICAS ESTABLECIDOS EN SUS ETAPAS PRECONTRACTUAL, CONTRACTUAL Y POSTCONTRACTUAL. 2. DILIGENCIAR LOS INDICADORES DE GESTIÓN DEL PROYECTO QUE DEN CUENTA DEL SEGUIMIENTO A LAS OBLIGACIONES ASIGNADAS, CUANDO ASÍ SE REQUIERA. 3. APOYAR Y REALIZAR SEGUIMIENTO AL CUMPLIMIENTO DE ACTIVIDADES, COMPROMISOS U OBLIGACIONES DERIVADAS DE LOS CONTRATOS Y/O CONVENIOS PROPIOS DEL PROYECTO IMPLEMENTACIÓN DEL PROGRAMA VISION4RIOS EN EL DISTRITO DE MEDELLÍN, ASÍ COMO SOLICITUDES DE INFORMACIÓN, ACTUALIZACIÓN DE DATOS RELACIONADOS CON EL DESARROLLO DE LOS CONVENIOS. 4. APOYAR LA FORMULACIÓN, IMPLEMENTACIÓN Y EVALUACIÓN DE ESTRATEGIAS QUE FORTALEZCAN EL PROGRAMA VISION4RIOS CON RELACIÓN A TEMAS EDUCATIVOS, SOCIALES, DE INDUSTRIAS CULTURALES Y CREATIVAS Y SUS RESPECTIVAS CONVOCATORIAS, SOLICITADAS POR LA SUBDIRECCIÓN PARA LA GESTIÓN DE LA EDUCACIÓN POSTSECUNDARIA. 5. APOYAR Y REALIZAR LA EVALUACIÓN DE LAS PROPUESTAS ENVIADAS POR LOS ASOCIADOS CUMPLIMENTO LOS LINEAMIENTOS DEL ACUERDO Y LA GUÍA TÉCNICA U OBLIGACIONES DERIVADAS PROPIOS DEL PROYECTO IMPLEMENTACIÓN DEL PROGRAMA VISION4RIOS EN EL DISTRITO DE MEDELLÍN 6. ACOMPAÑAR LA PROYECCIÓN DE LA APROBACIÓN DE LAS PÓLIZAS DURANTE LA EJECUCIÓN, DE CONFORMIDAD CON LOS CONTRATOS, CONVENIOS OTROSÍES O MODIFICACIÓN QUE SE PRESENTE EN RAZÓN AL OBJETO CONTRACTUAL. 7. ARTICULARSE Y MANTENER UNA COMUNICACIÓN CONSTANTE CON LOS ENLACES DE CADA UNA DE LOS ASOCIADOS, LAS ETDH Y LOS ACTORES INVOLUCRADOS EN EL PROYECTO PARA REVISAR LOS AVANCES, BRINDAR ASESORÍA EN LA ELABORACIÓN DE INFORMES, REPORTAR LOS CASOS ESPECIALES Y REALIZAR REUNIONES CON SU RESPECTIVA ACTA. 8. APOYAR EN LA ORGANIZACIÓN DE INFORMACIÓN DE LOS EXPEDIENTES CUYO CONTENIDO SON LOS CONTRATOS Y/O CONVENIOS DERIVADOS DEL PROYECTO, ASÍ COMO TRANSFERIR OPORTUNAMENTE LOS MISMOS AL ÁREA DE GESTIÓN DOCUMENTAL, DEBIENDO MANTENER ACTUALIZADA LA INFORMACIÓN EN ORDEN CRONOLÓGICO. 9. APOYAR LA ETAPA DE EJECUCIÓN CONTRACTUAL DE LOS CONTRATOS Y/O CONVENIOS DEL PROYECTO MEDIANTE LA REALIZACIÓN DE LOS INFORMES DE SUPERVISIÓN Y DEMÁS DOCUMENTOS PROPIOS DE ESTA ETAPA. 10. GESTIONAR LAS SOLICITUDES Y DOCUMENTOS QUE SE RECIBEN A TRAVÉS DEL SISTEMA DE INFORMACIÓN “MERCURIO” QUE LE SEAN ASIGNADOS DE MANERA OPORTUNA EN LOS TIEMPOS ESTABLECIDOS PARA TAL FIN.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</si>
  <si>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https://community.secop.gov.co/Public/Tendering/ContractNoticePhases/View?PPI=CO1.PPI.45106577&amp;isFromPublicArea=True&amp;isModal=False
</t>
  </si>
  <si>
    <t>http://medellin.gestiontransparente.com/Rendicion/RegIngresoContract.aspx?p1=235-2026&amp;event=inicio</t>
  </si>
  <si>
    <t>https://sapienciagov.sharepoint.com/:f:/s/PRUEBAGESTIONDOCUMENTAL/IgCe264BlHFOQIBoScztJa-QAVknC82dC0PrsaebTIBoc6g?e=pgC1vF</t>
  </si>
  <si>
    <t>CO1.PCCNTR.9032874</t>
  </si>
  <si>
    <t>236 DE 2026</t>
  </si>
  <si>
    <t>LUISA FERNANDA ROJO BEDOYA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</si>
  <si>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</si>
  <si>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 xml:space="preserve">1. APOYAR Y PREPARAR LOS REQUERIMIENTOS RELACIONADOS CON LA ETAPA PRECONTRACTUAL DE LOS PROCESOS RELACIONADOS CON LOS PROYECTOS: ELABORAR LOS ESTUDIOS PREVIOS, APOYAR AL COMITÉ ESTRUCTURADOR, GESTIONAR LOS DOCUMENTOS PARA LA CONTRATACIÓN Y SEGUIMIENTO HASTA LA VERIFICACIÓN DE LA PUBLICACIÓN EN EL SISTEMA SECOP II SI ES REQUERIDO. 
2.APOYAR LOS PROCESOS RELACIONADOS CON LA ETAPA CONTRACTUAL: REVISIÓN DE LOS INFORMES TÉCNICOS Y FINANCIEROS QUE SUSTENTEN EL CUMPLIMIENTO DE LOS COMPROMISOS Y OBLIGACIONES ADQUIRIDAS POR LOS ASOCIADOS Y/O CONTRATISTAS Y REALIZAR LA FORMULACIÓN DE OBSERVACIONES EN CASO DE SER NECESARIO. 
3.PROCEDER CON LA EVACUACIÓN EN EL SISTEMA MERCURIO DE LAS SOLICITUDES QUE SE PRESENTEN Y RADIQUEN DENTRO DE LOS TIEMPOS ESTABLECIDOS. 
4.REALIZAR LOS INFORMES DE SUPERVISIÓN (INFORMES DE PAGO, CONCILIACIÓN DE CIFRAS, INFORMES DE SEGUIMIENTO, ENTRE OTROS) QUE APOYEN Y EVALÚEN LOS INFORMES DE GESTIÓN PRESENTADOS POR LOS ASOCIADOS Y/O CONTRATISTAS, VERIFICANDO ADEMÁS SU PUBLICACIÓN EN EL SISTEMA SECOP II. ESTOS INFORMES DEBERÁN CONTENER SUS RESPECTIVOS ANEXOS Y EVIDENCIAS. 
5.ARTICULARSE Y MANTENER UNA COMUNICACIÓN CONSTANTE CON LOS ENLACES DE CADA UNA DE LAS IES PARA REVISAR LOS AVANCES DEL PROYECTO, BRINDAR ASESORÍA EN LA ELABORACIÓN DE INFORMES, REPORTAR LOS CASOS ESPECIALES Y, EN CASO DE SER REQUERIDO, REALIZAR REUNIONES CON SU RESPECTIVA ACTA. 
6.ARTICULARSE CON EL EQUIPO DE ATENCIÓN AL CIUDADANO Y DE RESPUESTA A BENEFICIARIOS, PARA GESTIÓN DE REQUERIMIENTOS, PQRS Y CONVOCATORIAS EN CASO DE REQUERIRSE. 
7.APOYAR EN LA ORGANIZACIÓN DE INFORMACIÓN DE LOS EXPEDIENTES CUYO CONTENIDO SON LOS CONTRATOS Y/O CONVENIOS DERIVADOS DEL PROYECTO, ASÍ COMO TRANSFERIR OPORTUNAMENTE LOS MISMOS AL ÁREA DE GESTIÓN DOCUMENTAL, DEBIENDO MANTENER ACTUALIZADA LA INFORMACIÓN EN ORDEN CRONOLÓGICO. 
8.APOYAR EN LA ELABORACIÓN Y ACTUALIZACIÓN DEL PLAN DE ACCIÓN INSTITUCIONAL DE CADA VIGENCIA EN EL PROCESO RESPECTIVO Y ENTREGAR A PLANEACIÓN ESTRATÉGICA LOS REPORTES DE AVANCE Y SEGUIMIENTO DE LOS INDICADORES Y METAS ESTABLECIDAS EN CADA UNO DE LOS INSTRUMENTOS DE PLANEACIÓN DE LA AGENCIA, TALES COMO: PLAN DE ACCIÓN INSTITUCIONAL, PLAN INDICATIVO, PLAN DE ACCIÓN DEL DISTRITO DE MEDELLÍN, MATRIZ DE CUMPLIMIENTO DE TRANSPARENCIA Y ACCESO A LA INFORMACIÓN Y PLAN ANTICORRUPCIÓN. 
9.ASISTIR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</si>
  <si>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https://community.secop.gov.co/Public/Tendering/OpportunityDetail/Index?noticeUID=CO1.NTC.9666942&amp;isFromPublicArea=True&amp;isModal=False</t>
  </si>
  <si>
    <t>http://medellin.gestiontransparente.com/Rendicion/RegIngresoContract.aspx?p1=236-2026&amp;event=inicio</t>
  </si>
  <si>
    <t>65-46-101066859</t>
  </si>
  <si>
    <t>https://sapienciagov.sharepoint.com/:f:/s/PRUEBAGESTIONDOCUMENTAL/IgCROeMrGN5QT5HjNl5qa6k-ARP6bTRPzRNpZNCIeS_3wD0?e=Q5dUCF</t>
  </si>
  <si>
    <t xml:space="preserve">ANDRES FELIPE CADAVID METRIO
</t>
  </si>
  <si>
    <t>CO1.PCCNTR.9151147</t>
  </si>
  <si>
    <t>237 DE 2026</t>
  </si>
  <si>
    <t>900886636-0</t>
  </si>
  <si>
    <t>SYGMA TECH S.A.S.</t>
  </si>
  <si>
    <t>PRESTACIÓN DE SERVICIOS PARA LA ACTUALIZACIÓN, SOPORTE TÉCNICO, DESARROLLO Y MIGRACIÓN DEL SOFTWARE DE PROCESAMIENTO Y LIQUIDACIÓN DE CRÉDITOS CONDONABLES (MINOTAURO), EL CUAL SE ENCUENTRA ALOJADO EN EL MÓDULO DE CARTERA, A LOS MÓDULOS DE COMITÉS Y REPORTES DEL MISMO SISTEMA DE INFORMACIÓN PERTENECIENTE A LA AGENCIA DE EDUCACIÓN POSTSECUNDARIA DE MEDELLÍN.</t>
  </si>
  <si>
    <t>1. CUMPLIR DE FORMA ESTRICTA CON EL OBJETO, LAS ACTIVIDADES DESCRITAS EN EL ALCANCE, LOS DESARROLLOS REQUERIDOS, LAS ESPECIFICACIONES TÉCNICAS Y LA PROPUESTA PRESENTADA Y ACEPTADA POR LA AGENCIA. 2. ACTUALIZAR EL LENGUAJE DE PROGRAMACIÓN RUBY RAILS 2.3.8 A RUBY ON RAILS 5.0, DEL SOFTWARE DE CARTERA DE LA ENTIDAD (MINOTAURO), ESTA MIGRACIÓN, ES ESPECÍFICAMENTE AL MÓDULO DE CRÉDITOS. 3. PRESTAR EL SERVICIO DE MANTENIMIENTO, CORRECTIVO Y ADITIVO DEL SISTEMA DE GESTIÓN DE CARTERA MINOTAURO. 4. EFECTUAR LA CORRECCIÓN A ERRORES DEL SOFTWARE IDENTIFICADOS POR SAPIENCIA Y TAMBIÉN POR EL CONTRATISTA. 5. ATENDER Y RESOLVER LOS REQUERIMIENTOS E INCIDENTES QUE SE REPORTEN DESDE SAPIENCIA, SOBRE BASES DE DATOS, APLICACIÓN Y PROCEDER AL DIAGNÓSTICO Y SOLUCIÓN DE LOS MISMOS. 6. ANALIZAR Y CORREGIR LOS INCIDENTES, DE CONFORMIDAD CON LOS REQUERIMIENTOS QUE SE HAGAN DESDE SAPIENCIA. 7. HABILITAR EL SERVICIO DE LÍNEA TELEFÓNICA Y CHAT EN LÍNEA PARA SOPORTE TÉCNICO DIRECTO Y ATENCIÓN Y SOLUCIÓN DE REQUERIMIENTOS. 8. HABILITAR LA MESA DE AYUDA PARA ATENCIÓN Y SOLUCIÓN DE REQUERIMIENTOS. 9. MEJORAR Y ACTUALIZAR LAS BASES DE DATOS, A NECESIDAD DE LA AGENCIA DE EDUCACIÓN POSTSECUNDARIA DE MEDELLÍN – SAPIENCIA 10. DEPURAR LAS TABLAS Y LAS BASES DE DATOS, A NECESIDAD. 11. PRESENTAR LOS INFORMES SOBRE LAS ACTIVIDADES REALIZADAS. 12. ADECUAR Y ACTUALIZAR EL APLICATIVO MINOTAURO, PARA EL CORRECTO FUNCIONAMIENTO DEL MISMO. 13. APOYAR AL ÁREA DE TI EN LA INSTALACIÓN PARA LA MIGRACIÓN DE LAS BASES DE DATOS DE ORACLE 12C A LA NUEVA BASE DE DATOS ORACLE 19 QUE ESTARÁ UBICADA EN LA NUBE DE GOOGLE. 14. GARANTIZAR QUE LOS ELEMENTOS OFERTADOS CUMPLAN CON LOS REQUERIMIENTOS DE CALIDAD ESTIPULADOS EN LAS ESPECIFICACIONES TÉCNICAS, PROFESIONALES ESTIPULADAS EN LOS ESTUDIOS. 15. DISEÑAR EL MANUAL DEL APLICATIVO MINOTAURO TANTO PARA LOS DESARROLLOS QUE SE INCORPOREN COMO EL MANUAL DEL APLICATIVO EN GENERAL (APLICANDO INGENIERÍA INVERSA) SAPIENCIA CUENTA CON LOS CÓDIGOS FUENTE. 16. EJECUTAR EL OBJETO DEL CONTRATO EN LOS PLAZOS ESTABLECIDOS, BAJO LAS CONDICIONES ECONÓMICAS Y TÉCNICAS DE ACUERDO CON SU PROPUESTA, EL OBJETO DEL CONTRATO, LOS ENTREGABLES Y DEMÁS ASPECTOS QUE SEAN DEFINITIVOS PARA LA CORRECTA EJECUCIÓN DEL OBJETO CONTRACTUAL. 17. SOSTENER EL PRECIO DE LA PROPUESTA DURANTE TODA LA EJECUCIÓN DEL CONTRATO, BAJO LAS MISMAS ESPECIFICACIONES TÉCNICAS SOLICITADAS POR SAPIENCIA EN EL PRESENTE PROCESO DE CONTRATACIÓN. 18. PERMANECER A PAZ Y SALVO EN EL PAGO DE APORTES AL SISTEMA DE SEGURIDAD SOCIAL INTEGRAL Y PARAFISCALES, DEL PROPONENTE Y DE TODAS LAS PERSONAS QUE INTERVENGAN (EQUIPO DE TRABAJO) DURANTE TODO EL TIEMPO DE EJECUCIÓN DEL CONTRATO Y ACREDITAR ESE PAZ Y SALVO CADA VEZ QUE SE LO REQUIERA SAPIENCIA, POR CUANTO ES UN REQUISITO PREVIO PARA LOS PAGOS DE ACUERDO A LO DISPUESTO EN EL ARTÍCULO 23 DE LA LEY 1150 DE 2007.EN CASO TAL QUE NO SE ENCUENTRE OBLIGADO A CANCELAR APORTES PARAFISCALES CORRESPONDIENTE A SENA E I.C.B.F. Y EXCEPCIONALMENTE AL SISTEMA DE SEGURIDAD SOCIAL, SALUD, EN EL CASO DE PERSONAS NATURALES EMPLEADORAS, DEBERA INDICAR DICHA CIRCUNSTANCIA. 19. CUANDO EL CONTRATISTA ESTE INMERSO EN CUALQUIERA DE LAS ETAPAS DEL TRATAMIENTO DE DATOS, DEBERÁ SOMETERSE A LO ESTIPULADO EN EL MANUAL DE PROTECCIÓN DE DATOS PERSONALES ADOPTADO POR LA AGENCIA DE EDUCACIÓN POSTSECUNDARIA DE MEDELLÍN - SAPIENCIA. 20. PREVIO AL PAGO MENSUAL CORRESPONDIENTE, EL CONTRATISTA DEBERÁ REPORTAR Y/O ENTREGAR LA INFORMACIÓN Y LOS PRODUCTOS RELACIONADOS CON LA EJECUCIÓN DEL CONTRATO O QUE TENGAN INCIDENCIA EN ELLA DE ACUERDO CON LAS REGLAS DEL CONTRATO Y LAS NORMAS QUE LO REGULAN PARA OBTENER EL VISTO BUENO DEL ÁREA DE CARTERA Y TI A CARGO DEL SISTEMA MINOTAURO. 21. CAPACITAR AL PERSONAL DE TI QUE LA AGENCIA DETERMINE, SOBRE EL APLICATIVO EN GENERAL Y LOS NUEVOS DESARROLLOS EN LENGUAJE RUBY, CON ENFOQUE FINANCIERO. 22. REPORTAR Y/O ENTREGAR LA INFORMACIÓN RELACIONADA CON LA EJECUCIÓN DEL CONTRATO O QUE TENGA INCIDENCIA EN ELLA DE ACUERDO CON LAS REGLAS DEL CONTRATO Y LAS NORMAS QUE LO REGULAN, CUANDO SEA REQUERIDA POR EL CONTRATANTE O EL SUPERVISOR, ADICIONALMENTE A LOS INFORMES QUE REGULARMENTE DEBE PRESENTAR. 23. DAR CUMPLIMIENTO DE FORMA OPORTUNA AL ACUERDO DE NIVEL DE SERVICIOS DE CONFORMIDAD CON LAS ESPECIFICACIONES TÉCNICAS Y LA CLASIFICACIÓN DE PRIORIDAD DE CADA CASO. 24. REALIZAR PRUEBAS DE FUNCIONAMIENTO ANTES DE PONER EN PRODUCCIÓN LOS DESARROLLOS, Y ENTREGAR LOS RESULTADOS JUNTO CON LOS INFORMES TÉCNICOS MENSUALES. 25. ELABORAR E IMPLEMENTAR UN PLAN DE RESPALDO Y RECUPERACIÓN ANTE FALLAS, Y REPORTAR MENSUALMENTE LA EJECUCIÓN DE ESTOS RESPALDOS. 26. DOCUMENTAR LOS DESARROLLOS REALIZADOS Y CAPACITAR AL PERSONAL TÉCNICO DE SAPIENCIA PARA ASEGURAR EL MANEJO Y SOSTENIBILIDAD DEL SISTEMA. 27. PRESENTAR UN PLAN DE TRABAJO CON CRONOGRAMA DE ACTIVIDADES Y ENTREGABLES AL INICIO DEL CONTRATO, Y ACTUALIZARLO CUANDO SEA NECESARIO. 28. MEDIR Y REPORTAR EL CUMPLIMIENTO DE LOS TIEMPOS DE ATENCIÓN Y SOLUCIÓN DE INCIDENTES, SEGÚN LOS NIVELES DE SERVICIO ESTABLECIDOS. 29. APLICAR UN PROCEDIMIENTO PARA GESTIONAR CAMBIOS EN EL SISTEMA, GARANTIZANDO SU TRAZABILIDAD Y APROBACIÓN POR PARTE DE SAPIENCIA. 30. APLICAR BUENAS PRÁCTICAS DE SEGURIDAD EN EL SOFTWARE, E INFORMAR DE INMEDIATO SOBRE CUALQUIER FALLA O VULNERABILIDAD DETECTADA.</t>
  </si>
  <si>
    <t>$ 160.322.512</t>
  </si>
  <si>
    <t xml:space="preserve">https://community.secop.gov.co/Public/Tendering/OpportunityDetail/Index?noticeUID=CO1.NTC.9721594&amp;isFromPublicArea=True&amp;isModal=False
</t>
  </si>
  <si>
    <t>http://medellin.gestiontransparente.com/Rendicion/RegIngresoContract.aspx?p1=237-2026&amp;event=inicio</t>
  </si>
  <si>
    <t>https://sapienciagov.sharepoint.com/:f:/s/PRUEBAGESTIONDOCUMENTAL/IgAqgimxdL_vTLgTEu1Dy1vhAQ_3mq3isB99ERvv51yPXf8?e=4mfZ1L</t>
  </si>
  <si>
    <t>CO1.PCCNTR.9148610</t>
  </si>
  <si>
    <t>238 DE 2026</t>
  </si>
  <si>
    <t>900239396-3</t>
  </si>
  <si>
    <t>ISOLUCION  SISTEMAS  INTEGRADOS  DE  GESTION  S.A.</t>
  </si>
  <si>
    <t>PRESTACIÓN DE SERVICIOS DE SOPORTE TÉCNICO, ACTUALIZACIÓN Y MANTENIMIENTO DEL SISTEMA DE INFORMACIÓN ISOLUCION EN LA AGENCIA DE EDUCACIÓN POSTSECUNDARIA DE MEDELLÍN- SAPIENCIA.</t>
  </si>
  <si>
    <t>1. CUMPLIR DE FORMA ESTRICTA CON EL OBJETO, LAS ACTIVIDADES DESCRITAS EN EL ALCANCE DEL CONTRATO Y LAS ESPECIFICACIONES TÉCNICAS CONSIGNADAS EN EL ESTUDIO PREVIO Y EN LA PROPUESTA ECONÓMICA Y TÉCNICA PRESENTADA. 2. OBRAR CON DILIGENCIA Y EL CUIDADO NECESARIO EN LOS ASUNTOS QUE LE ASIGNE LA AGENCIA A TRAVÉS DEL SUPERVISOR Y ACATAR LAS INSTRUCCIONES QUE SE LE IMPARTAN SIEMPRE QUE SE ENCUENTRE DENTRO DE LOS LÍMITES ESTABLECIDOS EN LA OFERTA COMERCIAL DE MANTENIMIENTO Y LOS ESTUDIOS PREVIOS. 3. PRESTAR EL SERVICIO DE MANTENIMIENTO, ACTUALIZACIÓN Y SOPORTE TÉCNICO AL APLICATIVO ISOLUCION. 4. EFECTUAR LA CORRECCIÓN DE ERRORES DEL APLICATIVO IDENTIFICADOS Y REPORTADOS POR SAPIENCIA A ISOLUCION Y AQUELLOS QUE IDENTIFIQUE EL CONTRATISTA EN LA EJECUCIÓN DEL CONTRATO. 5. ATENDER, RESOLVER Y GESTIONAR LOS REQUERIMIENTOS E INCIDENTES REPORTADOS POR EL ADMINISTRADOR DEL APLICATIVO. 6. ENTREGAR LAS NUEVAS VERSIONES LIBERADAS POR EL FABRICANTE DURANTE LA VIGENCIA DEL CONTRATO, PARA LO CUAL DEBERÁ ENTREGAR DOCUMENTACIÓN DE LOS NUEVOS CAMBIOS, DOCUMENTACIÓN TÉCNICA O CAPACITACIÓN SOBRE LOS CAMBIOS TANTO TÉCNICO COMO OPERATIVOS. 7. ENTREGAR LOS INFORMES O REPORTES PERIÓDICOS ACERCA DE RESOLUCIÓN Y ATENCIÓN DE CASOS. 8. PRESTAR EL SERVICIO DE SOPORTE Y MANTENIMIENTO A LA AGENCIA DE MANERA REMOTA (VIRTUAL O TELEFÓNICA), QUIENES, POR ESTAR RADICADOS EN LA CIUDAD DE BOGOTÁ, NO SE INCLUYEN VIAJES A LA CIUDAD DE MEDELLÍN. ESTE SOPORTE ESTARÁ DISPONIBLE PARA EL HORARIO DE ATENCIÓN Y DE OFICINA DE SAPIENCIA (8:00 AM – 5:30 PM).</t>
  </si>
  <si>
    <t>https://community.secop.gov.co/Public/Tendering/OpportunityDetail/Index?noticeUID=CO1.NTC.9721500&amp;isFromPublicArea=True&amp;isModal=False</t>
  </si>
  <si>
    <t>http://medellin.gestiontransparente.com/Rendicion/RegIngresoContract.aspx?p1=238-2026&amp;event=inicio</t>
  </si>
  <si>
    <t>https://sapienciagov.sharepoint.com/:f:/s/PRUEBAGESTIONDOCUMENTAL/IgD2-VOVOQzQSZzwX91JPHfiAcv9eOQIc1odx9DJYvBO36M?e=8bIKQF</t>
  </si>
  <si>
    <t>EXT 28</t>
  </si>
  <si>
    <t>CO1.PCCNTR.9062945</t>
  </si>
  <si>
    <t>239 DE 2026</t>
  </si>
  <si>
    <t>ANDERSON DE JESUS CASTAÑO CATAÑO</t>
  </si>
  <si>
    <t>PRESTACIÓN DE SERVICIOS PROFESIONAL DE FORMA TEMPORAL COMO ESPECIALISTA II PARA APOYAR LA GESTIÓN ADMINISTRATIVA, FINANCIERA Y PRESUPUESTAL DE LA SUBDIRECCIÓN ADMINISTRATIVA, FINANCIERA Y DE APOYO A LA GESTIÓN DE LA AGENCIA DE EDUCACIÓN POSTSECUNDARIA DE MEDELLÍN - SAPIENCIA, EN EL MARCO DE LOS PROCESOS CONTABLES, FINANCIEROS, CONTRACTUALES Y DE APOYO INSTITUCIONAL</t>
  </si>
  <si>
    <t>1. APOYAR TÉCNICA Y OPERATIVAMENTE A LA SUBDIRECCIÓN ADMINISTRATIVA, FINANCIERA Y DE APOYO A LA GESTIÓN EN EL DESARROLLO DE LOS PROCESOS FINANCIEROS, CONTABLES Y PRESUPUESTALES DE LA AGENCIA, DE CONFORMIDAD CON LA NORMATIVIDAD VIGENTE Y LOS PROCEDIMIENTOS INTERNOS. 2 APOYAR EL ANÁLISIS, REVISIÓN Y VALIDACIÓN TÉCNICA DEL COMPONENTE CONTABLE Y FINANCIERO DE LOS DOCUMENTOS QUE SE GENEREN EN EL MARCO DE LA GESTIÓN DE LA SUBDIRECCIÓN, INCLUYENDO INFORMES, SOPORTES FINANCIEROS, CUENTAS DE COBRO, FACTURAS Y DEMÁS DOCUMENTOS RELACIONADOS. 3 REVISAR EL SEGUIMIENTO A LA EJECUCIÓN PRESUPUESTAL, COMPROMISOS, OBLIGACIONES Y PAGOS DE LA AGENCIA, ALERTANDO OPORTUNAMENTE A LA SUBDIRECCIÓN SOBRE POSIBLES DESVIACIONES, RIESGOS FINANCIEROS O INCONSISTENCIAS CONTABLES. 4 APOYAR LA ELABORACIÓN, SEGUIMIENTO Y CONTROL DEL PLAN ANUAL DE CAJA (PAC) Y SU EJECUCIÓN MENSUAL, DE ACUERDO CON LA PROGRAMACIÓN FINANCIERA DE LA ENTIDAD. 5 APOYAR LA SUPERVISIÓN FINANCIERA Y CONTABLE DE LOS CONTRATOS Y CONVENIOS ASIGNADOS A LA SUBDIRECCIÓN, MEDIANTE LA REVISIÓN DEL COMPONENTE FINANCIERO DE LOS INFORMES DE SUPERVISIÓN, ACTAS PARCIALES, FINALES Y DE LIQUIDACIÓN. 6 REALIZAR LA GESTIÓN Y TRÁMITE DE PAGOS, EN ARTICULACIÓN CON LAS ÁREAS DE CONTABILIDAD Y TESORERÍA, VERIFICANDO EL CUMPLIMIENTO DE LOS REQUISITOS FINANCIEROS Y CONTABLES ESTABLECIDOS. 7 REALIZAR EL SEGUIMIENTO TÉCNICO A LOS PROCESOS DE TESORERÍA, VERIFICANDO LA CORRECTA PROGRAMACIÓN Y EJECUCIÓN DE LOS PAGOS, Y ELABORANDO LOS INSUMOS FINANCIEROS REQUERIDOS POR LA SUBDIRECCIÓN. 8 VERIFICAR LA GESTIÓN DE CARTERA, CONCILIACIONES CONTABLES Y SEGUIMIENTO A OBLIGACIONES FINANCIERAS A CARGO DE LA AGENCIA, CONFORME A LOS LINEAMIENTOS DEFINIDOS POR LA SUBDIRECCIÓN. 9 ELABORAR ANÁLISIS, OBSERVACIONES E INSUMOS TÉCNICOS DE CARÁCTER CONTABLE Y FINANCIERO QUE SIRVAN DE SOPORTE PARA LA TOMA DE DECISIONES DE LA SUBDIRECCIÓN ADMINISTRATIVA, FINANCIERA Y DE APOYO A LA GESTIÓN. 10 APOYAR LA IDENTIFICACIÓN, ANÁLISIS Y MITIGACIÓN DE RIESGOS ADMINISTRATIVOS Y FINANCIEROS, CONTRIBUYENDO AL FORTALECIMIENTO DEL CONTROL INTERNO Y A LA CORRECTA EJECUCIÓN DE LOS RECURSOS PÚBLICOS. 11 VALIDAR LA ELABORACIÓN DE INFORMES FINANCIEROS Y CONTABLES REQUERIDOS POR LA SUBDIRECCIÓN, LA OFICINA DE CONTROL INTERNO O LOS ENTES DE CONTROL, SUMINISTRANDO INFORMACIÓN CLARA, OPORTUNA Y VERIFICABLE. 12 APOYAR LA ARTICULACIÓN FINANCIERA DE LOS PROCESOS DE PRESUPUESTO, CONTABILIDAD, CARTERA, RECURSOS FÍSICOS, GESTIÓN DOCUMENTAL, TALENTO HUMANO Y TECNOLOGÍAS DE LA INFORMACIÓN, EN LO QUE RESULTE PERTINENTE PARA LA GESTIÓN FINANCIERA Y ADMINISTRATIVA DE LA SUBDIRECCIÓN. 13 PARTICIPAR EN REUNIONES TÉCNICAS CONVOCADAS POR LA SUBDIRECCIÓN ADMINISTRATIVA, FINANCIERA Y DE APOYO A LA GESTIÓN, CUANDO SEA REQUERIDO PARA ASUNTOS RELACIONADOS CON EL OBJETO CONTRACTUAL. 14 APOYAR A LA SUBDIRECCIÓN EN LAS DEMÁS ACTIVIDADES TÉCNICAS Y OPERATIVAS RELACIONADAS CON EL OBJETO Y ALCANCE DEL CONTRATO, QUE LE SEAN ASIGNADAS, SIEMPRE QUE NO IMPLIQUEN EL EJERCICIO DE FUNCIONES MISIONALES PERMANENTES NI COMPETENCIAS PROPIAS DE LOS CARGOS DE PLANTA.</t>
  </si>
  <si>
    <t>https://community.secop.gov.co/Public/Tendering/OpportunityDetail/Index?noticeUID=CO1.NTC.9697290&amp;isFromPublicArea=True&amp;isModal=False</t>
  </si>
  <si>
    <t>http://medellin.gestiontransparente.com/Rendicion/RegIngresoContract.aspx?p1=239-2026&amp;event=inicio</t>
  </si>
  <si>
    <t>65-46-101067135</t>
  </si>
  <si>
    <t>https://sapienciagov.sharepoint.com/:f:/s/PRUEBAGESTIONDOCUMENTAL/IgAGc8j8GeEFTIwohHeVpz4aAT1HeObp1onLR-5k_1oN_PI?e=tsfJzW</t>
  </si>
  <si>
    <t>CO1.PCCNTR.9062511</t>
  </si>
  <si>
    <t>240 DE 2026</t>
  </si>
  <si>
    <t>MIRIAM DEL SOCORRO GOMEZ JIMENEZ</t>
  </si>
  <si>
    <t>PRESTAR SERVICIOS DE FORMA TEMPORAL COMO PROFESIONAL III PARA APOYAR JURÍDICAMENTE LA PLANEACIÓN, EJECUCIÓN, SEGUIMIENTO Y CIERRE DE LOS PROCESOS CONTRACTUALES Y ADMINISTRATIVOS A CARGO DE LA SUBDIRECCIÓN ADMINISTRATIVA, FINANCIERA Y DE APOYO A LA GESTIÓN DE LA AGENCIA DE EDUCACIÓN POSTSECUNDARIA DE MEDELLÍN – SAPIENCIA</t>
  </si>
  <si>
    <t>1. APOYAR JURÍDICAMENTE LA GESTIÓN OPERATIVA DE LOS PROCESOS CONTRACTUALES A CARGO DE LA SUBDIRECCIÓN ADMINISTRATIVA, FINANCIERA Y DE APOYO A LA GESTIÓN, MEDIANTE LA ELABORACIÓN, REVISIÓN Y AJUSTE DE DOCUMENTOS ASOCIADOS A LA PLANEACIÓN, EJECUCIÓN, SEGUIMIENTO, TERMINACIÓN Y LIQUIDACIÓN DE CONTRATOS, CONVENIOS Y ÓRDENES DE COMPRA. 2. REVISAR DESDE EL PUNTO DE VISTA JURÍDICO LOS DOCUMENTOS CONTRACTUALES Y ADMINISTRATIVOS ELABORADOS POR LA SUBDIRECCIÓN, VERIFICANDO SU COHERENCIA FORMAL Y EL CUMPLIMIENTO DE LOS LINEAMIENTOS DEFINIDOS POR EL ASESOR JURÍDICO Y LA NORMATIVIDAD APLICABLE. 3.PREPARAR INSUMOS JURÍDICOS PARA LA SUPERVISIÓN CONTRACTUAL, TALES COMO INFORMES DE SUPERVISIÓN, ACTAS DE TERMINACIÓN Y ACTAS DE LIQUIDACIÓN, DE COMPETENCIA DE LA SUBDIRECCIÓN, APOYANDO SU TRÁMITE Y REMISIÓN A LAS INSTANCIAS CORRESPONDIENTES. 4.REALIZAR SEGUIMIENTO JURÍDICO A LOS PROCESOS CONTRACTUALES A CARGO DE LA SUBDIRECCIÓN, DURANTE LAS ETAPAS DE EJECUCIÓN, LIQUIDACIÓN Y CIERRE, APOYANDO A LOS SUPERVISORES EN LA GESTIÓN DOCUMENTAL Y PROCEDIMENTAL. 5.ELABORAR Y REVISAR LOS ACTOS ADMINISTRATIVOS DE TRÁMITE, COMUNICACIONES Y DOCUMENTOS REQUERIDOS PARA EL DESARROLLO DE LOS PROCESOS CONTRACTUALES Y ADMINISTRATIVOS DE LA SUBDIRECCIÓN. 6.ANALIZAR Y ORGANIZAR LA DOCUMENTACIÓN JURÍDICA RELACIONADA CON LOS PROCESOS CONTRACTUALES Y ADMINISTRATIVOS, GARANTIZANDO SU ADECUADA ESTRUCTURACIÓN, SOPORTE Y TRAZABILIDAD. 7.ATENDER LOS REQUERIMIENTOS FORMULADOS POR LAS DEPENDENCIAS INTERNAS O LOS ENTES DE CONTROL, MEDIANTE LA RECOPILACIÓN, REVISIÓN Y PREPARACIÓN DE INFORMACIÓN JURÍDICA Y CONTRACTUAL. 8.PARTICIPAR EN REUNIONES, CUANDO SEA REQUERIDO, PARA APOYAR LA GESTIÓN CONTRACTUAL Y ADMINISTRATIVA DE LA SUBDIRECCIÓN, SIN ASUMIR FUNCIONES DE ORIENTACIÓN JURÍDICA ESTRATÉGICA. 9.IDENTIFICAR LOS RIESGOS JURÍDICOS EN LOS PROCESOS CONTRACTUALES DE LA SUBDIRECCIÓN, INFORMANDO OPORTUNAMENTE LAS GESTIONES NECESARIAS PARA MITIGARLOS. 10.APOYAR LAS DEMÁS ACTIVIDADES JURÍDICAS RELACIONADAS CON EL OBJETO CONTRACTUAL, QUE LE SEAN ASIGNADAS POR LA SUBDIRECCIÓN.</t>
  </si>
  <si>
    <t>https://community.secop.gov.co/Public/Tendering/OpportunityDetail/Index?noticeUID=CO1.NTC.9696267&amp;isFromPublicArea=True&amp;isModal=False</t>
  </si>
  <si>
    <t>http://medellin.gestiontransparente.com/Rendicion/RegIngresoContract.aspx?p1=240-2026&amp;event=inicio</t>
  </si>
  <si>
    <t>65-46-101067137</t>
  </si>
  <si>
    <t>https://sapienciagov.sharepoint.com/:f:/s/PRUEBAGESTIONDOCUMENTAL/IgC01LCVpWOFRaUX3NI4Aw05AWy7vsoYDzBIruRIdJ3EIEo?e=EvJRe6</t>
  </si>
  <si>
    <t>241 DE 2026</t>
  </si>
  <si>
    <t>CO1.PCCNTR.9062296</t>
  </si>
  <si>
    <t>242 DE 2026</t>
  </si>
  <si>
    <t>NAYIBE ALEJANDRA PANESSO RIVERA</t>
  </si>
  <si>
    <t xml:space="preserve">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 </t>
  </si>
  <si>
    <t>https://community.secop.gov.co/Public/Tendering/OpportunityDetail/Index?noticeUID=CO1.NTC.9696898&amp;isFromPublicArea=True&amp;isModal=False</t>
  </si>
  <si>
    <t>http://medellin.gestiontransparente.com/Rendicion/RegIngresoContract.aspx?p1=242-2026&amp;event=inicio</t>
  </si>
  <si>
    <t>https://sapienciagov.sharepoint.com/:f:/s/PRUEBAGESTIONDOCUMENTAL/IgAeQ1JqGAPNRJCQ-EMRF2syAU-ZohqmmR7RM70l9HDV4-M?e=Osbmps</t>
  </si>
  <si>
    <t>NO SE GENERO</t>
  </si>
  <si>
    <t>CO1.PCCNTR.9062915</t>
  </si>
  <si>
    <t>244 DE 2026</t>
  </si>
  <si>
    <t>LINOL MORENO MOSQUERA</t>
  </si>
  <si>
    <t>PRESTACIÓN DE SERVICIOS DE FORMA TEMPORAL COMO PROFESIONAL III EN ANALÍTICA DE DATOS, MINERÍA DE DATOS Y PROGRAMACIÓN, ORIENTADOS AL FORTALECIMIENTO DEL PROCESO DE ACCESO Y PERMANENCIA Y DE LA DIRECCIÓN TÉCNICA DE FONDOS, MEDIANTE EL DISEÑO, DESARROLLO E IMPLEMENTACIÓN DE SOLUCIONES ANALÍTICAS QUE SOPORTEN LA PLANEACIÓN, EL SEGUIMIENTO, LA GESTIÓN OPERATIVA Y LA TOMA DE DECISIONES, GARANTIZANDO LA CALIDAD, TRAZABILIDAD Y OPORTUNIDAD DE LA INFORMACIÓN ASOCIADA A LOS FONDOS, BENEFICIARIOS, FLUJOS OPERATIVOS E INDICADORES DEL PROCESO.</t>
  </si>
  <si>
    <t>1. DISEÑAR, DESARROLLAR E IMPLEMENTAR MODELOS DE ANALÍTICA Y MINERÍA DE DATOS ORIENTADOS AL ANÁLISIS DEL PROCESO DE ACCESO Y PERMANENCIA Y DE LA INFORMACIÓN GESTIONADA POR LA DIRECCIÓN TÉCNICA DE FONDOS. 2. PROGRAMAR Y AUTOMATIZAR PROCESOS DE EXTRACCIÓN, TRANSFORMACIÓN Y CARGA DE DATOS (ETL) PROVENIENTES DE LAS FUENTES DE INFORMACIÓN ASOCIADAS A FONDOS, BENEFICIARIOS, CONVOCATORIAS, DESEMBOLSOS Y SEGUIMIENTO DEL PROCESO. 3. CONSTRUIR, MANTENER Y DOCUMENTAR BASES DE DATOS, ESTRUCTURAS ANALÍTICAS Y MODELOS DE INFORMACIÓN QUE SOPORTEN EL ANÁLISIS Y LA TRAZABILIDAD DEL PROCESO DE ACCESO Y PERMANENCIA. 4. DISEÑAR, CALCULAR Y DOCUMENTAR INDICADORES, MÉTRICAS Y VARIABLES ANALÍTICAS QUE PERMITAN MEDIR EL DESEMPEÑO, LA EFICIENCIA, LA COBERTURA Y LOS RESULTADOS DEL PROCESO Y DE LA GESTIÓN DE LA DIRECCIÓN TÉCNICA DE FONDOS. 5. ELABORAR TABLEROS DE CONTROL, REPORTES ANALÍTICOS Y VISUALIZACIONES DE DATOS QUE FACILITEN EL SEGUIMIENTO OPERATIVO Y ESTRATÉGICO DEL PROCESO Y APOYEN LA TOMA DE DECISIONES. 6. APLICAR TÉCNICAS DE DEPURACIÓN, VALIDACIÓN Y CONTROL DE CALIDAD DE DATOS, IDENTIFICANDO INCONSISTENCIAS, RIESGOS Y OPORTUNIDADES DE MEJORA EN LA INFORMACIÓN DEL PROCESO. 7. ANALIZAR GRANDES VOLÚMENES DE DATOS PARA IDENTIFICAR PATRONES, TENDENCIAS, ALERTAS TEMPRANAS Y COMPORTAMIENTOS RELEVANTES RELACIONADOS CON EL ACCESO, LA PERMANENCIA Y EL USO DE LOS FONDOS. 8. APOYAR LA PLANEACIÓN DEL PROCESO DE ACCESO Y PERMANENCIA MEDIANTE ANÁLISIS PROSPECTIVOS, SIMULACIONES Y ESCENARIOS BASADOS EN DATOS QUE RESPALDEN LA DEFINICIÓN DE ESTRATEGIAS Y ACCIONES DE MEJORA. 9. COORDINAR TÉCNICAMENTE LA ARTICULACIÓN DEL TRABAJO ANALÍTICO CON LOS EQUIPOS DE LA DIRECCIÓN TÉCNICA DE FONDOS Y DEMÁS ÁREAS INVOLUCRADAS EN EL PROCESO, CUANDO SE REQUIERA. 10. DOCUMENTAR METODOLOGÍAS, MODELOS, SUPUESTOS Y RESULTADOS DE LOS ANÁLISIS REALIZADOS, GARANTIZANDO LA TRAZABILIDAD Y REPRODUCIBILIDAD DE LA INFORMACIÓN. 11. BRINDAR APOYO TÉCNICO A LA DIRECCIÓN TÉCNICA DE FONDOS Y AL EQUIPO DEL PROCESO EN LA INTERPRETACIÓN Y USO DE LOS PRODUCTOS ANALÍTICOS DESARROLLADOS. 12. ELABORAR INFORMES PERIÓDICOS DE AVANCE, SOPORTES DE GESTIÓN Y ENTREGABLES QUE EVIDENCIEN EL CUMPLIMIENTO DEL OBJETO CONTRACTUAL Y EL APORTE AL FORTALECIMIENTO DEL PROCESO DE ACCESO Y PERMANENCIA.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</si>
  <si>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https://community.secop.gov.co/Public/Tendering/OpportunityDetail/Index?noticeUID=CO1.NTC.9697253&amp;isFromPublicArea=True&amp;isModal=False</t>
  </si>
  <si>
    <t>http://medellin.gestiontransparente.com/Rendicion/RegIngresoContract.aspx?p1=244-2026&amp;event=inicio</t>
  </si>
  <si>
    <t>IVAN DARIO ZULUAGA</t>
  </si>
  <si>
    <t>CO1.PCCNTR.9156227</t>
  </si>
  <si>
    <t>245 DE 2026</t>
  </si>
  <si>
    <t>860005289-4</t>
  </si>
  <si>
    <t>ASCENSORES SCHINDLER DE COLOMBIA
S.A.S</t>
  </si>
  <si>
    <t>81112204  - 81111811 - 81111504</t>
  </si>
  <si>
    <t>MANTENIMIENTO PREVENTIVO Y CORRECTIVO DE LOS ASCENSORES MARCA SCHINDLER UBICADOS EN LA CIUDADELA OCCIDENTE -C4TA-, SEDE A CARGO DE LA AGENCIA DE EDUCACIÓN POSTSECUNDARIA DE MEDELLÍN – SAPIENCIA</t>
  </si>
  <si>
    <t>1. REALIZAR EL MANTENIMIENTO PREVENTIVO Y PRESTAR LA MANO DE OBRA A LOS DOS ASCENSORES INSTALADOS EN LA CIUDADELA DE OCCIDENTE C4TA, GARANTIZANDO EL CORRECTO FUNCIONAMIENTO DE LOS MISMOS. 2. REALIZAR MENSUALMENTE LA RUTINA DE MANTENIMIENTO E INSPECCIÓN, AJUSTE Y LUBRICACIÓN PERIÓDICA Y SISTEMÁTICA DE LOS ELEMENTOS Y PARTES DE LOS DOS (02) ASCENSORES, CHEQUEAR LAS LUCES EN LOS ASCENSORES, ESTADO DE FUNCIONAMIENTO DE LOS BOTONES E INDICADORES EN EL HALL DE CADA PISO, DE LOS CITÓFONOS Y UNIDADES DE PODER DE LOS MISMOS, 3. HACE PARTE DEL MANTENIMIENTO PREVENTIVO LAS SIGUIENTES PARTES: TORNILLOS, RESORTES, CONTACTOS DE RELEVADORES, BOBINAS DE PANELES DE CONTROL, ESCOBILLAS DEL MOTOR, FUSIBLES DEL PANEL DE CONTROL, SUMINISTRO DE ACEITES Y GRASAS ESPECIALES PARA LUBRICACIÓN DEL EQUIPO, ZAPATAS DE PUERTAS DE CARRO Y PISO, ROLLETES DE OPERADOR DE PUERTAS, ZAPATAS GUÍAS DE CONTRAPESO Y PARTES DE LAS MISMAS DE CARRO, CABLE DE ACERO DE OPERADOR DE PUERTAS, CABLES DE TRACCIÓN, CABLES DE GOBERNADOR Y CABLES DE VIAJE. 4. REALIZAR UNA (1) VISITA MENSUAL A LA CIUDADELA DE OCCIDENTE C4TA, LLEVADA A CABO BAJO RUTINAS CON FECHAS ACORDADAS ENTRE EL CONTRATISTA Y EL SUPERVISOR DEL CONTRATO DESIGNADO POR LA AGENCIA, PARA EJECUTAR EL MANTENIMIENTO PREVENTIVO OBJETO DEL CONTRATO 5. PROVEER EL PERSONAL ESPECIALIZADO E IDÓNEO, COMPETENTE, ACREDITADO Y CALIFICADO EN MECÁNICA, ELECTRICIDAD Y EN GENERAL TODOS LOS CONOCIMIENTOS SOBRE ASCENSORES, QUE ESTÉN CAPACITADOS PARA MANTENER LOS EQUIPOS OPERANDO EN PERFECTO ESTADO DE FUNCIONAMIENTO, SIN QUE ESTO REQUIERA INCURRIR EN SOBRECOSTOS. 6. LOS REPUESTOS SUMINISTRADOS POR EL CONTRATISTA DEBEN SER REPUESTOS ORIGINALES Y NUEVOS DE LA MARCA SCHINDLER. 7. REALIZAR EL OBJETO DEL CONTRATO A ENTERA SATISFACCIÓN DEL SUPERVISOR DESIGNADO. 8. EL CONTRATISTA ASUME CON EL PERSONAL QUE CONTRATA, TODAS LAS OBLIGACIONES DERIVADAS DEL CONTRATO DE TRABAJO, SU CUMPLIMIENTO Y DEMÁS RESPONSABILIDADES ECONÓMICAS, INCLUYENDO TODA CLASE DE DAÑOS CONTRA LA AGENCIA. 9. EN CASO DE ACCIDENTE DE TRABAJO DE SUS EMPLEADOS, EL CONTRATISTA ASUME TODAS LAS RESPONSABILIDADES, EXCLUYENDO A LA AGENCIA DE TODA RESPONSABILIDAD PENAL, CIVIL O LABORAL, YA QUE ES EL CONTRATISTA QUIEN EJECUTA EL SERVICIO DE MANTENIMIENTO CON SUS PROPIOS ELEMENTOS Y PERSONAL. 10. ADOPTAR LAS MEDIDAS DE PROTECCIÓN Y SEGURIDAD INDUSTRIAL NECESARIAS PARA PROTEGER Y EVITAR RIESGOS O ACCIDENTES A CUALQUIER USUARIO DE LA AGENCIA FUNCIONARIOS Y/O PERSONAL A SU CARGO MIENTRAS SE LLEVA A CABO EL MANTENIMIENTO, DE NO HACERLO EL CONTRATISTA DEBERÁ ASUMIR LAS CONSECUENCIAS QUE DE TAL OMISIÓN SE GENEREN. 11. LAS DEMÁS OBLIGACIONES QUE SEAN NECESARIAS PARA CUMPLIR CON EL OBJETO DE LA PRESENTE CONTRATACIÓN. 12. MANTENIMIENTO CORRECTIVO, SUMINISTRAR E INSTALAR LAS PARTES Y ELEMENTOS DETERIORADOS EN LA OPERACIÓN NORMAL DE LOS ASCENSORES (PREVIA APROBACIÓN DE LA COTIZACIÓN PRESENTADA POR EL CONTRATISTA) CUANDO SEA REQUERIDO. 13. TIEMPOS DE RESPUESTA; SCHINDLER ATENDERÁ A LAS LLAMADAS DE URGENCIA, LAS 24 HORAS DEL DÍA, 7 DÍAS A LA SEMANA, ATENDERÁ LA AVERÍA REPORTADA DEL(LOS) EQUIPO(S) EN UN PLAZO ESTIMADO DE TRES (3) HORAS, A PARTIR DE LA NOTIFICACIÓN POR PARTE DEL CLIENTE O DE UNA TERCERA PERSONA DESIGNADA POR ÉSTE, NO OBSTANTE, EL TIEMPO PODRÁ VARIAR CUANDO SE PRESENTEN CIRCUNSTANCIAS AJENAS A SCHINDLER, TALES COMO: EVENTOS DE FUERZA MAYOR O CASO FORTUITO. EN CASO DE PERSONAS ATRAPADAS, EL TIEMPO DE RESPUESTA SERÁ EL MÍNIMO POSIBLE, Y TENDRÁ SIEMPRE PRIORIDAD SOBRE OTRO TIPO DE LLAMADAS. EL(LOS) EQUIPO(S) SERÁN PUESTOS NUEVAMENTE EN SERVICIO, EN FUNCIÓN DEL TIPO DE AVERÍA Y A LA DISPONIBILIDAD DE REPUESTOS. 14. REALIZAR LOS MANTENIMIENTOS CORRECTIVOS A QUE HAYA LUGAR, LOS CUALES INCLUYEN EL CAMBIO E INSTALACIÓN DE REPUESTOS. DEBE HABER PREVIAMENTE UN DIAGNÓSTICO, PARA ESTABLECER EL VALOR DEL REPUESTO, VALOR QUE SERÁ CANCELADO DE LA BOLSA DE REPUESTOS CON EL DOCUMENTO DE AUTORIZACIÓN POR PARTE DEL SUPERVISOR DEL CONTRATO, ANEXANDO PARA TAL FIN COPIA DE LA FACTURA CORRESPONDIENTE. 15. ELABORAR UN CRONOGRAMA DE LAS ACTIVIDADES A DESARROLLAR DURANTE LA EJECUCIÓN DEL CONTRATO DE ACUERDO CON LOS SOLICITADO. 16. ASISTIR A TODAS LAS REUNIONES PROGRAMADAS QUE SEAN NECESARIAS PARA LOGRAR LA DEBIDA EJECUCIÓN DEL CONTRATO. 17. ATENDER LOS REQUERIMIENTOS QUE AL RESPECTO HAGA EL SUPERVISOR DEL CONTRATO, TENDIENTES A UNA CORRECTA EJECUCIÓN DEL MISMO. 18. PRESENTAR DEBIDAMENTE SOPORTADOS, LOS INFORMES DE MANTENIMIENTO Y FUNCIONABILIDAD DE LOS ASCENSORES QUE SE REQUIERAN. 19. CONSTITUIR Y MANTENER VIGENTES LAS GARANTÍAS QUE IMPONE LA CELEBRACIÓN DEL PRESENTE CONTRATO, EN LOS TÉRMINOS ESTABLECIDOS EN EL MISMO. 20. EL CONTRATISTA DEBERÁ MANTENER A LA AGENCIA, INDEMNE Y LIBRE DE TODA PERDIDA O RECLAMO, DEMANDA, PAGO DE LITIGIOS, ACCIÓN LEGAL, REIVINDICACIÓN Y FALLO DE CUALQUIER ESPECIE Y NATURALEZA QUE SE ENTABLE O QUE PUEDA ENTABLARSE CONTRA ESTOS POR CAUSA DE ACCIONES U OMISIONES EN QUE INCURRA EL CONTRATISTA, SUS AGENTES, O EMPLEADOS, DURANTE LA EJECUCIÓN DEL CONTRATO O EN LA GUARDA DEL MISMO. 21. TOMAR LAS ACCIONES PREVENTIVAS NECESARIAS PARA LA SEGURIDAD DEL PERSONAL A SU CARGO Y QUE DESIGNE PARA LA PRESTACIÓN DEL SERVICIO Y EJECUCIÓN DEL CONTRATO, DANDO ESTRICTO CUMPLIMIENTO A LAS NORMAS DE SGSST. 22. LAS DEMÁS OBLIGACIONES QUE SE DERIVEN DE LOS PRESENTES TÉRMINOS DE REFERENCIA Y DE LA NATURALEZA DEL CONTRATO. 23. INFORMAR AL SUPERVISOR DEL CONTRATO INMEDIATAMENTE LAS NOVEDADES QUE PUEDAN OCASIONAR LA SUSPENSIÓN DEL CONTRATO Y PROPONER LAS POSIBLES SOLUCIONES. 24. EL CONTRATISTA SE COMPROMETE A ENTREGAR MENSUALMENTE EL TCT (REPORTE TÉCNICO DE MANTENIMIENTO DONDE APARECEN LAS ACTIVIDADES EJECUTADAS, DE ACUERDO CON EL TRABAJO REALIZADO) AL SUPERVISOR DEL CONTRATO, EN EL CUAL INDIQUE LAS CONDICIONES TÉCNICAS ESTABLECIDAS, EL SALDO EJECUTADO Y ASÍ MISMO INFORMAR CUANDO QUEDE SOLO EL DIEZ (10%) POR CIENTO DEL VALOR DEL CONTRATO, EVITANDO EXCEDER DEL PRESUPUESTO DEL CONTRATO. 25. ACREDITAR MENSUALMENTE CON EL INFORME AL SUPERVISOR SU AFILIACIÓN Y PAGO AL SISTEMA DE SEGURIDAD SOCIAL, EN LOS TÉRMINOS Y PORCENTAJES PREVISTOS EN LA NORMATIVIDAD VIGENTE. 26. CUMPLIR CON LOS REQUERIMIENTOS DEL OBJETO CONTRACTUAL Y DE LA PROPUESTA PRESENTADA. 27. SUMINISTRAR DATOS Y LÍNEAS DE CONTACTOS PARA ATENDER LOS REQUERIMIENTOS QUE SUSCITEN EN LA PRESTACIÓN DEL SERVICIO. 28. EL PERSONAL DEBERÁ CONTAR CON CARNET Y DEMÁS ELEMENTOS COMO INDUMENTARIA DE TRABAJO QUE LO ACREDITE COMO EMPLEADO DE LA EMPRESA CONTRATADA.</t>
  </si>
  <si>
    <t xml:space="preserve">https://community.secop.gov.co/Public/Tendering/OpportunityDetail/Index?noticeUID=CO1.NTC.9721647&amp;isFromPublicArea=True&amp;isModal=False
</t>
  </si>
  <si>
    <t>http://medellin.gestiontransparente.com/Rendicion/RegIngresoContract.aspx?p1=245-2026&amp;event=inicio</t>
  </si>
  <si>
    <t>21-44-101491264 - 21-40-101269707</t>
  </si>
  <si>
    <t>CO1.PCCNTR.9063552</t>
  </si>
  <si>
    <t>246 DE 2026</t>
  </si>
  <si>
    <t>LILIANA DEL PILAR ARENAS VALDERRAMA</t>
  </si>
  <si>
    <t>PRESTACIÓN DE SERVICIOS DE FORMA TEMPORAL COMO TÉCNICO EN LA OFICINA DE CONTROL INTERNO PARA EL FORTALECIMIENTO, SEGUIMIENTO Y MEJORA CONTINUA DE LOS PROCESOS DEL SISTEMA DE CONTROL INTERNO DE LA AGENCIA DE EDUCACIÓN POSTSECUNDARIA DE MEDELLÍN-SAPIENCIA.</t>
  </si>
  <si>
    <t>1. APOYAR ADMINISTRATIVAMENTE LAS GESTIONES QUE ADELANTE LA OFICINA DE CONTROL INTERNO. 2. APOYAR EN EL MANEJO DEL ARCHIVO DE GESTIÓN DE LA OFICINA DE CONTROL INTERNO, GARANTIZANDO LA CORRECTA CUSTODIA DE LA DOCUMENTACIÓN QUE SE ORIGINE EN EL PROCESO DE CONTROL INTERNO. 3. APOYAR EN EL MANEJO DE LA AGENDA DEL JEFE DE CONTROL INTERNO, INFORMANDO SOBRE LOS COMPROMISOS ORIGINADOS EN COMITÉS, REUNIONES, CAPACITACIONES Y DEMÁS ASUNTOS QUE DEBA ATENDER Y CUYO CONTROL LE SEA ASIGNADO. 4. APOYAR EL PROCESO DE AUDITORÍA Y EVALUACIÓN, DE ACUERDO PLAN DE TRABAJO ESTABLECIDO POR EL JEFE DE CONTROL INTERNO. 5. APOYAR AL ÁREA DE CONTROL INTERNO EN LAS ACTIVIDADES PROPIAS DEL OBJETO CONTRACTUAL. 6. APOYAR EN LA PLANEACIÓN, DESARROLLO Y EJECUCIÓN DE LAS AUDITORAS PROGRAMADAS EN EL PLAN ANUAL DE AUDITORAS INTERNAS. 7. APOYAR LAS DEMÁS OBLIGACIONES INHERENTES AL OBJETO CONTRACTUAL, QUE LE ASIGNE EL JEFE DE LA OFICINA DE CONTROL INTERNO. 8. CONTRIBUIR EN EL DESARROLLO DE CONTENIDOS DIGITALES: INFORMES, INFOGRAFÍAS, PRESENTACIONES, VIDEOS Y DEMÁS QUE CONTRIBUYAN A LA TRANSPARENCIA Y RENDICIÓN DE CUENTAS DENTRO DE LA OFICINA DE CONTROL INTERNO. 9. ATENDER LAS ACTIVIDADES QUE LE SEAN ASIGNADAS POR LA SUPERVISIÓN O CUANDO POR MOTIVO DE PLANES DE CONTINGENCIA SE REQUIERA. 10. APOYAR LAS DEMÁS OBLIGACIONES INHERENTES AL OBJETO CONTRACTUAL, QUE LE ASIGNE EL JEFE DE LA OFICINA DE CONTROL INTERNO. 11. ASISTIR A REUNIONES, EVENTOS DE ACTUALIZACIÓN Y REPRESENTACIÓN INTERNAS Y/O INTERINSTITUCIONALES, QUE LE SEAN PROGRAMADAS Y DONDE SEA REQUERIDO PARA EL CONOCIMIENTO DE LA GESTIÓN DE LA AGENCIA O PARA ASUNTOS RELACIONADOS CON EL CONTRATO.</t>
  </si>
  <si>
    <t>TC</t>
  </si>
  <si>
    <t>https://community.secop.gov.co/Public/Tendering/OpportunityDetail/Index?noticeUID=CO1.NTC.9698139&amp;isFromPublicArea=True&amp;isModal=False</t>
  </si>
  <si>
    <t>http://medellin.gestiontransparente.com/Rendicion/RegIngresoContract.aspx?p1=246-2026&amp;event=inicio</t>
  </si>
  <si>
    <t>PABLO ADOLFO HOYOS GONZÁLEZ</t>
  </si>
  <si>
    <t>CO1.PCCNTR.9214172</t>
  </si>
  <si>
    <t>247 DE 2026</t>
  </si>
  <si>
    <t>800145400-8</t>
  </si>
  <si>
    <t>FUNDACION PARA EL FUTURO DE COLOMBIA
COLFUTURO</t>
  </si>
  <si>
    <t>PRESTAR LOS SERVICIOS PARA EL APOYO EN LA EVALUACIÓN Y CALIFICACIÓN DE LOS PROGRAMAS DE POSGRADOS INTERNACIONALES PARA “ENLAZA MUNDOS” DE SAPIENCIA, CONVOCATORIA 2026 – 2.</t>
  </si>
  <si>
    <t>1. APOYAR EL PROCESO DE CALIFICACIÓN DE PROGRAMAS EN EL EXTERIOR Y ENTREGAR UNA VALORACIÓN EN NÚMERO QUE ES OTORGADA PARA EL PROGRAMA EN LA UNIVERSIDAD QUE SAPIENCIA REPORTE EN EL ARCHIVO PARA LA EVALUACIÓN CON UN COMENTARIO QUE INDIQUE CON QUÉ CRITERIOS SE OTORGÓ LA VALORACIÓN. 2. HACER ENTREGA DE LA BASE DE DATOS CON LAS CARACTERÍSTICAS QUE REQUIERE EL PROGRAMA ENLAZA MUNDOS DE SAPIENCIA DE LA SIGUIENTE MANERA: CARACTERÍSTICAS DE LA BASE DE DATOS: LA BASE DE DATOS QUE DEBE ENTREGAR EL CONTRATISTA DE APOYO, DEBERÁ CONTAR CON LA CASILLA TIPO DE ESTUDIO: MAESTRÍA Y DOCTORADO (DESCRITOS EN EL ARTÍCULO 85 DEL DECRETO 032 DE 2023 DEL DISTRITO DE MEDELLÍN), ASÍ: • ESTUDIOS DE POSGRADO: PARA QUIEN ESTÉ CURSANDO O VAYAN A INICIAR ESTUDIOS DE MAESTRÍA, DOCTORADO EN EL EXTERIOR INCLUIRÁ: A. NOMBRE DEL PROGRAMA DE ESTUDIOS DE MAESTRÍA O DOCTORADO EN EL EXTERIOR. B. UNIVERSIDAD DONDE SE REALIZA O REALIZARÁ EL ESTUDIO EN EL EXTERIOR. C. CIUDAD DONDE SE ENCUENTRA UBICADA LA IES DEL EXTERIOR, INDICANDO ADICIONALMENTE EL PAÍS. D. WEB SITE DEL POSGRADO. E. CALIFICACIÓN OTORGADA POR EL CONTRATISTA DE APOYO PARA EL POSGRADO EVALUADO. F. OBSERVACIONES O COMENTARIOS DE SER PERTINENTES POR PARTE DEL CONTRATISTA DE APOYO.</t>
  </si>
  <si>
    <t>DANIEL ALBERTO GUTIÉRREZ MESA</t>
  </si>
  <si>
    <t xml:space="preserve">https://community.secop.gov.co/Public/Tendering/OpportunityDetail/Index?noticeUID=CO1.NTC.9815344&amp;isFromPublicArea=True&amp;isModal=False
</t>
  </si>
  <si>
    <t>http://medellin.gestiontransparente.com/Rendicion/RegIngresoContract.aspx?p1=247-2026&amp;event=inicio</t>
  </si>
  <si>
    <t>CO1.PCCNTR.9167349</t>
  </si>
  <si>
    <t>248 DE 2026</t>
  </si>
  <si>
    <t>BRYAN MUÑOZ VALENCIA</t>
  </si>
  <si>
    <t>PRESTACIÓN DE SERVICIOS DE FORMA TEMPORAL DE UN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</si>
  <si>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1. ASISTENCIA TÉCNICA INTEGRAL A LAS DEPENDENCIAS, ÁREAS Y SEDES DE LA AGENCIA. 
2.ASESORAMIENTO Y ATENCIÓN OPORTUNA A REQUERIMIENTOS DE SOPORTE EN EQUIPOS Y ACTIVOS TECNOLÓGICOS. 3.DOCUMENTACIÓN DETALLADA DE SOLUCIONES Y SEGUIMIENTO DE INCIDENTES REPORTADOS UTILIZANDO HERRAMIENTAS COMO EL HELDESK. 
4.MANTENIMIENTO PREVENTIVO Y CORRECTIVO DE EQUIPOS Y ACTIVOS TECNOLÓGICOS. 
5.GESTIÓN Y SEGUIMIENTO DEL PRÉSTAMO Y TRASLADO DE ACTIVOS TECNOLÓGICOS. 
6.ANÁLISIS, ELABORACIÓN Y/O ACTUALIZACIÓN DE PROCEDIMIENTOS, MANUALES Y DOCUMENTOS RELACIONADOS, CONFORME A LOS LINEAMIENTOS DEL SISTEMA DE GESTIÓN DE LA CALIDAD, ASÍ COMO INFORMES REQUERIDOS PARA EL PAI ASI COMO APOYAR AL PROCESO DE GESTIÓN SISTEMAS DE LA INFORMACIÓN EN LAS MESAS DE TRABAJO RELACIONADAS A LAS POLÍTICAS, PLANES E INSTRUMENTOS QUE SE DERIVAN DE MIPG 
7.CUMPLIR CON LAS OBLIGACIONES DE SU CONTRATO, DE CONFORMIDAD CON LAS REGLAS DE LA BUENA FE, DILIGENCIA Y COMPROMETIÉNDOSE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8.ATENDER LOS REQUERIMIENTOS QUE ACORDES A EL OBJETO DEL PRESENTE CONTRATO REALICE LA SUBDIRECCIÓN ADMINISTRATIVA, FINANCIERA Y DE APOYO A LA GESTIÓN. 
9.ASISTIR A REUNIONES, ORIENTACIONES TÉCNICAS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</si>
  <si>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https://community.secop.gov.co/Public/Tendering/OpportunityDetail/Index?noticeUID=CO1.NTC.9799263&amp;isFromPublicArea=True&amp;isModal=False</t>
  </si>
  <si>
    <t>http://medellin.gestiontransparente.com/Rendicion/RegIngresoContract.aspx?p1=248-2026&amp;event=inicio</t>
  </si>
  <si>
    <t>https://sapienciagov.sharepoint.com/:f:/s/PRUEBAGESTIONDOCUMENTAL/IgCv_5iDzX6ERoCVljyOPML0AQnzq26aEXD07y2vGPmilk8?e=DeCjcN</t>
  </si>
  <si>
    <t>CO1.PCCNTR.9216617</t>
  </si>
  <si>
    <t>249 DE 2026</t>
  </si>
  <si>
    <t>900572445-2</t>
  </si>
  <si>
    <t>CIFIN S.A.S.</t>
  </si>
  <si>
    <t>PRESTACIÓN DE SERVICIOS DE APOYO A LA GESTIÓN PARA EL ACCESO, CONSULTA Y REPORTE DE INFORMACIÓN EN LA PLATAFORMA CENTRAL DE INFORMACIÓN FINANCIERA CIFIN, PARA EL ÁREA DE CARTERA DE LA AGENCIA DE EDUCACIÓN POSTSECUNDARIA DE MEDELLÍN- SAPIENCIA.</t>
  </si>
  <si>
    <t>1. PRESTAR TODA LA COLABORACIÓN NECESARIA PARA LA DEBIDA EJECUCIÓN DEL CONTRATO Y MANTENER EL PERSONAL NECESARIO PARA EL CUMPLIMIENTO DEL OBJETO CONTRACTUAL. DEBERÁ TENER ASIGNADA AL MENOS UNA PERSONA QUE SIRVA DE ENLACE ENTRE SAPIENCIA Y EL CONTRATISTA. 2. SUMINISTRAR INFORMACIÓN VERAZ, EXACTA Y ACTUALIZADA. 3. RESPONDER A SOLICITUDES DE RECTIFICACIÓN O SUPRESIÓN DE DATOS. 4. EN EL PROCESO DE RECOLECCIÓN, ALMACENAMIENTO, PROCESAMIENTO, ADMINISTRACIÓN Y CIRCULACIÓN DE INFORMACIÓN, INTERVIENEN VARIAS PARTES, LAS CUALES ESTÁN SOMETIDAS A LAS DISPOSICIONES CONSTITUCIONALES Y LEGALES QUE A CADA UNA LES IMPONE SU CALIDAD. 5. PRESTAR EL SERVICIO DE CONSULTA Y REPORTE A LA CENTRAL DE INFORMACIÓN, GARANTIZANDO A SAPIENCIA EL ACCESO AL SERVICIO DE CONSULTA DE LA INFORMACIÓN DE TITULARES EXISTENTES EN LAS BASES DE DATOS DE LA CENTRAL DE INFORMACIÓN FINANCIERA, CON EL FIN DE VERIFICAR EL REPORTE FINANCIERO DE LOS USUARIOS. 6. ADAPTARSE A LA ESTRUCTURA CON LA QUE CUENTA SAPIENCIA PARA REALIZAR LOS REPORTES, SIN QUE LE REPRESENTE COSTO ALGUNO. 7. CONSERVAR CON LA DEBIDA SEGURIDAD LA INFORMACIÓN, CON EL OBJETO DE PREVENIR SU DETERIORO, PÉRDIDA, ALTERACIÓN, MODIFICACIÓN, USO NO AUTORIZADO O FRAUDULENTO DE LOS DATOS CONSIGNADO 8. INCORPORAR LAS ACTUALIZACIONES Y RECTIFICACIONES DE LA INFORMACIÓN REPORTADA POR LAS FUENTES. 9. INCORPORAR EN EL RESPECTIVO REGISTRO INDIVIDUAL LA ANOTACIÓN “RECLAMO EN TRÁMITE”, CUANDO HAYA UNA SOLICITUD DE CORRECCIÓN O ACTUALIZACIÓN POR PARTE DEL TITULAR Y MANTENERLA HASTA QUE FINALICE EL TRÁMITE. 10. INCORPORAR EN EL RESPECTIVO REGISTRO INDIVIDUAL, CUANDO ELLO SEA PROCEDENTE, LA ANOTACIÓN "INFORMACIÓN EN DISCUSIÓN JUDICIAL" Y SU NATURALEZA, Y MANTENERLA HASTA LA FINALIZACIÓN DEL TRÁMITE JUDICIAL. 11. GARANTIZAR A LOS TITULARES DE LA INFORMACIÓN EL PLENO Y EFECTIVO EJERCICIO DE SUS DERECHOS, EN ESPECIAL LOS DEL HÁBEAS DATA Y DE PETICIÓN. 12. INFORMAR A SAPIENCIA LOS CAMBIOS QUE SE EFECTÚEN A LOS PROCEDIMIENTOS YA LOS MANUALES QUE SEAN NECESARIOS PARA EL DESARROLLO DEL OBJETO CONTRATADO. 13. SUMINISTRAR LA INFORMACIÓN ENTRE LAS PARTES DE MANERA OPORTUNA, VERAZ Y COMPLETA CONFORME A LOS PROCEDIMIENTOS ESTABLECIDOS CON EL CONTRATISTA. 14. CUMPLIR CON LOS REQUERIMIENTOS EXIGIDOS POR SAPIENCIA, DE ACUERDO CON LOS PARÁMETROS ESTABLECIDOS. 15. BRINDAR LAS CAPACITACIONES NECESARIAS A LOS COLABORADORES DE SAPIENCIA. 16. ATENDER LAS RECOMENDACIONES DADAS POR SAPIENCIA, CON EL OBJETO DE GARANTIZAR EL ADECUADO CUMPLIMIENTO DEL OBJETO CONTRACTUAL. 17. ACREDITAR AL SUPERVISOR DESIGNADO LA AFILIACIÓN Y PAGO MENSUAL AL RÉGIMEN DE SEGURIDAD SOCIAL EN SALUD, PENSIONES, ARL Y PARAFISCALES, CUANDO A ELLO HAYA LUGAR. 18. ACATAR LAS INSTRUCCIONES DEL SUPERVISOR QUE DURANTE EL DESARROLLO DEL CONTRATO SE LE IMPARTAN Y, DE MANERA GENERAL, OBRAR CON LEALTAD Y BUENA FE, EVITANDO LAS DILACIONES Y ENTORPECIMIENTOS. 19. TODAS AQUELLAS OBLIGACIONES QUE SEAN NECESARIAS PARA LA EJECUCIÓN ADECUADA, EFICIENTE Y SEGURA DEL OBJETO CONTRACTUAL.</t>
  </si>
  <si>
    <t xml:space="preserve">https://community.secop.gov.co/Public/Tendering/OpportunityDetail/Index?noticeUID=CO1.NTC.9818230&amp;isFromPublicArea=True&amp;isModal=False
</t>
  </si>
  <si>
    <t>http://medellin.gestiontransparente.com/Rendicion/RegIngresoContract.aspx?p1=249-2026&amp;event=inicio</t>
  </si>
  <si>
    <t>https://sapienciagov.sharepoint.com/:f:/s/PRUEBAGESTIONDOCUMENTAL/IgDVnxUnIHOsT4Q2mNsKcmr2AXNqAB5n3eVujN4Y6_mB1js?e=34sNac</t>
  </si>
  <si>
    <r>
      <rPr>
        <sz val="9"/>
        <color rgb="FF000000"/>
        <rFont val="Arial Narrow"/>
      </rPr>
      <t xml:space="preserve">NIDIA BEDOYA LORA
</t>
    </r>
    <r>
      <rPr>
        <sz val="9"/>
        <color rgb="FF000000"/>
        <rFont val="Arial Narrow"/>
      </rPr>
      <t xml:space="preserve">
</t>
    </r>
  </si>
  <si>
    <t xml:space="preserve">LEYDY VIVIANA SÁNCHEZ GONZÁLEZ
</t>
  </si>
  <si>
    <t>CO1.PCCNTR.9189502</t>
  </si>
  <si>
    <t>250 DE 2026</t>
  </si>
  <si>
    <t>SUSANA MEJIA RESTREPO</t>
  </si>
  <si>
    <t>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t>
  </si>
  <si>
    <t xml:space="preserve">1. APOYAR LOS PROCESOS DE DIVULGACIÓN, INSCRIPCIÓN, VERIFICACIÓN, PRESELECCIÓN, SELECCIÓN, LEGALIZACIÓN Y RENOVACIÓN DE BENEFICIARIOS DE LOS PROGRAMAS DEL PUAP: MATRÍCULA CERO, BECAS FUTURO Y CRÉDITOS CONDONABLES. 
2. HACER SEGUIMIENTO A LAS ACCIONES TERRITORIALES DEL PUAP, GARANTIZANDO LA ADECUADA EJECUCIÓN DE LAS ACTIVIDADES Y LA ATENCIÓN A LOS BENEFICIARIOS. 
3. ANALIZAR Y CONSOLIDAR INFORMACIÓN PROVENIENTE DE LOS TERRITORIOS, GENERANDO INSUMOS TÉCNICOS PARA LA TOMA DE DECISIONES. 
4. ELABORAR INFORMES DE SEGUIMIENTO, REPORTES Y ACTAS SOBRE LAS JORNADAS Y ACCIONES TERRITORIALES DESARROLLADAS. 
5. VERIFICAR EN CAMPO LOS PROCESOS DE INSCRIPCIÓN, LEGALIZACIÓN, RENOVACIÓN, CONDONACIÓN O ATENCIÓN DE BENEFICIARIOS, CONFORME A LOS LINEAMIENTOS TÉCNICOS. 
6. APOYAR LA PROMOCIÓN Y DIVULGACIÓN DE LOS PROGRAMAS Y CONVOCATORIAS DEL PROGRAMA ÚNICO DE ACCESO Y PERMANENCIA EN INSTITUCIONES, TERRITORIOS Y ESPACIOS COMUNITARIOS.  
7. ACOMPAÑAR LA EJECUCIÓN DE EVENTOS COMUNITARIOS, FERIAS Y JORNADAS INSTITUCIONALES, ASEGURANDO SU CORRECTA IMPLEMENTACIÓN. 
8. APOYAR LA GESTIÓN, REGISTRO, SEGUIMIENTO Y CIERRE DE LAS PQRSDF Y DEMÁS SOLICITUDES CIUDADANAS ASIGNADAS A LA DIRECCIÓN TÉCNICA DE FONDOS, GARANTIZANDO LA TRAZABILIDAD, OPORTUNIDAD Y CALIDAD DE LA INFORMACIÓN REPORTADA EN LOS SISTEMAS INSTITUCIONALES. 
9. REALIZAR VISITAS DE VALIDACIÓN A LOS ESCENARIOS DONDE SE PRESTA EL SERVICIO SOCIAL, VERIFICANDO LOS CRITERIOS DE CUMPLIMIENTO Y REALIZAR LAS ACCIONES NECESARIAS PARA LA ACTUALIZACIÓN Y MANTENIMIENTO DEL BANCO DE DATOS DE ESCENARIOS PARA LA PRESTACIÓN DE SERVICIO SOCIAL  
10. APOYAR LA ARTICULACIÓN CON INSTITUCIONES EDUCATIVAS, OPERADORES Y ENTIDADES COMUNITARIAS PARA LA EJECUCIÓN DE LAS ESTRATEGIAS DEL PUAP.
11. IDENTIFICAR ALERTAS, RIESGOS O NECESIDADES DE MEJORA EN LA OPERACIÓN TERRITORIAL Y PROPONER RECOMENDACIONES TÉCNICAS. 
12. APOYAR LA DOCUMENTACIÓN Y ARCHIVO DE LA INFORMACIÓN RELACIONADA CON LA GESTIÓN TERRITORIAL. 
13. PARTICIPAR EN REUNIONES, COMITÉS Y ESPACIOS DE ARTICULACIÓN INTERINSTITUCIONAL, PRESENTANDO AVANCES O RESULTADOS DE LAS ACCIONES ASIGNADAS. 
14.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</si>
  <si>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https://community.secop.gov.co/Public/Tendering/OpportunityDetail/Index?noticeUID=CO1.NTC.9821809&amp;isFromPublicArea=True&amp;isModal=False</t>
  </si>
  <si>
    <t>http://medellin.gestiontransparente.com/Rendicion/RegIngresoContract.aspx?p1=250-2026&amp;event=inicio</t>
  </si>
  <si>
    <t>CO1.PCCNTR.9188862</t>
  </si>
  <si>
    <t>251 DE 2026</t>
  </si>
  <si>
    <t>GLADYS PATRICIA GOEZ VASQUEZ</t>
  </si>
  <si>
    <t>PRESTACIÓN DE SERVICIOS DE FORMA TEMPORAL COMO PROFESIONAL UNIVERSITARIO EN LA SUBDIRECCIÓN PARA LA GESTIÓN DE LA EDUCACIÓN POSTSECUNDARIA –GEP– PARA EL APOYO DE LAS ACTIVIDADES DE SEGUIMIENTO Y SUPERVISIÓN, APOYO EN LA EJECUCIÓN Y LA GESTIÓN ADMINISTRATIVA Y CONTRACTUAL, RELACIONADAS CON EL PROYECTO APROVECHAMIENTO DE LA CIUDADELA DE OCCIDENTE QUE SE EJECUTA EN LA SUBDIRECCIÓN PARA LA AGENCIA DE EDUCACIÓN POSTSECUNDARIA DE MEDELLÍN – SAPIENCIA</t>
  </si>
  <si>
    <t xml:space="preserve">1.APOYAR LA ELABORACIÓN, REVISIÓN Y PROYECCIÓN DE ACTOS ADMINISTRATIVOS, INFORMES Y DEMÁS DOCUMENTOS REQUERIDOS PARA LA ADECUADA GESTIÓN CONTRACTUAL Y ADMINISTRATIVA DE LOS PROYECTOS EN LAS ETAPAS PRECONTRACTUAL, CONTRACTUAL Y POSTCONTRACTUAL, CONFORME A LOS MANUALES, LINEAMIENTOS, POLÍTICAS INTERNAS Y NORMATIVA VIGENTE APLICABLE A LA AGENCIA. 
2.BRINDAR APOYO TÉCNICO Y ADMINISTRATIVO A LA SUPERVISIÓN DE LOS CONTRATOS Y/O CONVENIOS A CARGO DE LA SUBDIRECCIÓN, INCLUYENDO EL ACOMPAÑAMIENTO DURANTE SU EJECUCIÓN Y ETAPA DE LIQUIDACIÓN CONTRACTUAL, CONFORME A LA NORMATIVIDAD VIGENTE 
3.APOYAR EL SEGUIMIENTO AL CUMPLIMIENTO DE LAS OBLIGACIONES, COMPROMISOS Y ACTIVIDADES DERIVADAS DE LOS CONTRATOS Y/O CONVENIOS, ASÍ COMO LA ATENCIÓN Y GESTIÓN DE SOLICITUDES DE INFORMACIÓN, REQUERIMIENTOS INTERNOS O EXTERNOS Y LA ACTUALIZACIÓN DE LA INFORMACIÓN ASOCIADA A SU EJECUCIÓN Y CIERRE. 
4.ARTICULARSE CON LAS DEPENDENCIAS INTERNAS Y CON LOS ENLACES DE LAS ENTIDADES ALIADAS O ASOCIADAS, CON EL FIN DE REALIZAR SEGUIMIENTO A LOS AVANCES CONTRACTUALES, APOYAR LA ELABORACIÓN Y REVISIÓN DE INFORMES, REPORTAR SITUACIONES ESPECIALES Y PARTICIPAR EN REUNIONES TÉCNICAS, DEJANDO CONSTANCIA DE LAS ACTUACIONES ADELANTADAS CUANDO A ELLO HAYA LUGAR. 
5.APOYAR LA ORGANIZACIÓN, CONSERVACIÓN Y TRANSFERENCIA DOCUMENTAL AL ÁREA DE GESTIÓN DOCUMENTAL DE LOS DOCUMENTOS E INFORMACIÓN GENERADOS DURANTE LA EJECUCIÓN DE LOS CONTRATOS Y/O CONVENIOS EN LOS CUALES SE PRESTE APOYO A LA SUPERVISIÓN, CONFORME A LAS TABLAS DE RETENCIÓN DOCUMENTAL Y LINEAMIENTOS INSTITUCIONALES 
6.ASISTIR A REUNIONES, ACTUALIZACIONES O EVENTOS DE REPRESENTACIÓN INTERNAS Y/O INTERINSTITUCIONALES, QUE LE SEAN PROGRAMADAS Y DONDE SEA REQUERIDO PARA EL CONOCIMIENTO
</t>
  </si>
  <si>
    <t>https://community.secop.gov.co/Public/Tendering/OpportunityDetail/Index?noticeUID=CO1.NTC.9821575&amp;isFromPublicArea=True&amp;isModal=False</t>
  </si>
  <si>
    <t>http://medellin.gestiontransparente.com/Rendicion/RegIngresoContract.aspx?p1=251-2026&amp;event=inicio</t>
  </si>
  <si>
    <t>https://sapienciagov.sharepoint.com/:f:/s/PRUEBAGESTIONDOCUMENTAL/IgDeogAngsfXTp97gVBo9X5BAbtZOHTL8mNpOxpNduvUUmY?e=eXAl9F</t>
  </si>
  <si>
    <t>CO1.PCCNTR.9189302</t>
  </si>
  <si>
    <t>252 DE 2026</t>
  </si>
  <si>
    <t>MARIA LILIANA OLAYA RESTREPO</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</si>
  <si>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</si>
  <si>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https://community.secop.gov.co/Public/Tendering/OpportunityDetail/Index?noticeUID=CO1.NTC.9821299&amp;isFromPublicArea=True&amp;isModal=False</t>
  </si>
  <si>
    <t>http://medellin.gestiontransparente.com/Rendicion/RegIngresoContract.aspx?p1=252-2026&amp;event=inicio</t>
  </si>
  <si>
    <t>CO1.PCCNTR.9187481</t>
  </si>
  <si>
    <t>253 DE 2026</t>
  </si>
  <si>
    <t>VALENTINA AGUILAR RAMIREZ</t>
  </si>
  <si>
    <t>PRESTACIÓN DE SERVICIOS DE FORMA TEMPORAL COMO PROFESIONAL III EN LA SUBDIRECCIÓN PARA LA GESTIÓN DE LA EDUCACIÓN POSTSECUNDARIA GEP PARA EL APOYO EN LAS ACTIVIDADES DE SUPERVISIÓN Y SEGUIMIENTO A LA EJECUCIÓN DE LA GESTIÓN TÉCNICA, ADMINISTRATIVA Y CONTRACTUAL, RELACIONADAS CON LA OPERACIÓN DEL PROYECTO IMPLEMENTACIÓN DEL PROGRAMA VISION4RIOS PARA LA AGENCIA DE EDUCACIÓN POSTSECUNDARIA DE MEDELLÍN-SAPIENCIA.</t>
  </si>
  <si>
    <t xml:space="preserve">1.BRINDAR APOYO TÉCNICO Y ADMINISTRATIVO A LA SUPERVISIÓN DE LOS CONTRATOS Y/O CONVENIOS A CARGO DE LA SUBDIRECCIÓN, INCLUYENDO EL ACOMPAÑAMIENTO DURANTE SU EJECUCIÓN Y EN LA ETAPA DE LIQUIDACIÓN CONTRACTUAL, CONFORME A LA NORMATIVIDAD VIGENTE.  
2. APOYAR EL SEGUIMIENTO AL CUMPLIMIENTO DE LAS OBLIGACIONES, COMPROMISOS Y ACTIVIDADES DERIVADAS DE LOS CONTRATOS Y/O CONVENIOS, ASÍ COMO LA ATENCIÓN Y GESTIÓN DE SOLICITUDES DE INFORMACIÓN, REQUERIMIENTOS INTERNOS O EXTERNOS Y LA ACTUALIZACIÓN DE LA INFORMACIÓN ASOCIADA A SU EJECUCIÓN Y CIERRE.  
3. APOYAR LAS ACTIVIDADES ADMINISTRATIVAS Y CONTRACTUALES QUE LE SEAN ASIGNADAS, EN LAS ETAPAS PRECONTRACTUAL, CONTRACTUAL Y POSTCONTRACTUAL, CONFORME A LOS MANUALES, LINEAMIENTOS, POLÍTICAS INTERNAS Y NORMATIVA VIGENTE APLICABLE A LA AGENCIA. 
4.APOYAR LA ELABORACIÓN, REVISIÓN Y PROYECCIÓN DE LOS DOCUMENTOS TÉCNICOS, ADMINISTRATIVOS Y CONTRACTUALES REQUERIDOS PARA LA ADECUADA GESTIÓN DE LOS CONVENIOS Y/O CONTRATOS A CARGO DE LA SUBDIRECCIÓN PARA LA GESTIÓN DE LA EDUCACIÓN POSTSECUNDARIA. 
5.ARTICULARSE CON LAS DEPENDENCIAS INTERNAS DE LA AGENCIA Y CON LOS ENLACES DE LAS ENTIDADES ALIADAS O ASOCIADAS, CON EL FIN DE REALIZAR SEGUIMIENTO A LOS AVANCES CONTRACTUALES, APOYAR LA ELABORACIÓN Y REVISIÓN DE INFORMES, REPORTAR SITUACIONES RELEVANTES O ESPECIALES Y PARTICIPAR EN REUNIONES TÉCNICAS, DEJANDO CONSTANCIA DE LAS ACTUACIONES ADELANTADAS CUANDO A ELLO HAYA LUGAR. 
6.APOYAR LA ELABORACIÓN DE RESPUESTAS A LAS PETICIONES, QUEJAS, RECLAMOS Y SUGERENCIAS (PQRS), ASÍ COMO A LAS DEMÁS SOLICITUDES DE INFORMACIÓN INTERNAS Y EXTERNAS RELACIONADAS CON LOS CONTRATOS O CONVENIOS QUE SE DESARROLLEN PARA EL CUMPLIMIENTO MISIONAL DEL PROYECTO, DENTRO DE LOS PLAZOS ESTABLECIDOS. 
7.APOYAR LA ORGANIZACIÓN, CONSERVACIÓN Y TRANSFERENCIA DOCUMENTAL AL ÁREA DE GESTIÓN DOCUMENTAL DE LOS DOCUMENTOS E INFORMACIÓN GENERADOS DURANTE LA EJECUCIÓN DE LOS CONTRATOS Y/O CONVENIOS EN LOS CUALES SE PRESTE APOYO A LA SUPERVISIÓN, CONFORME A LAS TABLAS DE RETENCIÓN DOCUMENTAL Y LINEAMIENTOS INSTITUCIONALES. 
8.ASISTIR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</si>
  <si>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https://community.secop.gov.co/Public/Tendering/OpportunityDetail/Index?noticeUID=CO1.NTC.9819796&amp;isFromPublicArea=True&amp;isModal=False</t>
  </si>
  <si>
    <t>http://medellin.gestiontransparente.com/Rendicion/RegIngresoContract.aspx?p1=253-2026&amp;event=inicio</t>
  </si>
  <si>
    <t>https://sapienciagov.sharepoint.com/:f:/s/PRUEBAGESTIONDOCUMENTAL/IgDm8Ul-xN0ORZKRK7IQm27wAb-1D_MsDpzrcWWIAzkJsT8?e=7vUosP</t>
  </si>
  <si>
    <t>CO1.PCCNTR.9187888</t>
  </si>
  <si>
    <t>254 DE 2026</t>
  </si>
  <si>
    <t>JUAN DAVID RICO OCAMPO</t>
  </si>
  <si>
    <t>https://community.secop.gov.co/Public/Tendering/OpportunityDetail/Index?noticeUID=CO1.NTC.9820281&amp;isFromPublicArea=True&amp;isModal=False</t>
  </si>
  <si>
    <t>http://medellin.gestiontransparente.com/Rendicion/RegIngresoContract.aspx?p1=254-2026&amp;event=inicio</t>
  </si>
  <si>
    <t>CO1.PCCNTR.9188222</t>
  </si>
  <si>
    <t>255 DE 2026</t>
  </si>
  <si>
    <t>CINDY TATIANA GALLEGO AGUIRRE</t>
  </si>
  <si>
    <t>https://community.secop.gov.co/Public/Tendering/OpportunityDetail/Index?noticeUID=CO1.NTC.9820705&amp;isFromPublicArea=True&amp;isModal=False</t>
  </si>
  <si>
    <t>http://medellin.gestiontransparente.com/Rendicion/RegIngresoContract.aspx?p1=255-2026&amp;event=inicio</t>
  </si>
  <si>
    <t>https://sapienciagov.sharepoint.com/:f:/s/PRUEBAGESTIONDOCUMENTAL/IgDmYUqJLhQKTIdDH4opP69QAXuxupHJNAPmZzrv8FYLeVo?e=bSMt1G</t>
  </si>
  <si>
    <t>CO1.PCCNTR.9248836</t>
  </si>
  <si>
    <t>256 DE 2026</t>
  </si>
  <si>
    <t>JUAN CARLOS SANCHEZ GIRALDO</t>
  </si>
  <si>
    <t>PRESTACIÓN DE SERVICIOS DE FORMA TEMPORAL COMO ESPECIALISTA I EN LA SUBDIRECCIÓN PARA LA GESTIÓN DE LA EDUCACIÓN POSTSECUNDARIA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</si>
  <si>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 xml:space="preserve">1.BRINDAR ACOMPAÑAMIENTO TÉCNICO ESPECIALIZADO EN REUNIONES DE SEGUIMIENTO, COMITÉS Y ESPACIOS DE DECISIÓN INTERNA E INTERINSTITUCIONAL, APORTANDO RECOMENDACIONES ESTRATÉGICAS QUE ORIENTEN LA GESTIÓN DE LOS PROGRAMAS Y PROYECTOS MISIONALES, REALIZANDO ALERTAS TEMPRANAS PARA LA TOMA DE DECISIONES OPORTUNAS POR PARTE DE LA SUBDIRECCIÓN PARA LA GESTIÓN DE LA EDUCACIÓN POSTSECUNDARIA. 
2.IDENTIFICAR, MAPEAR Y GESTIONAR ALIANZAS CON ACTORES ESTRATÉGICOS NACIONALES E INTERNACIONALES, ESPECIALMENTE INSTITUCIONES DE EDUCACIÓN SUPERIOR, GREMIOS Y ALIADOS SECTORIALES, Y DEMÁS ACTORES DEL SISTEMA PARA LA EDUCACIÓN POSTSECUNDARIA DE LA CIUDAD, CON EL FIN DE FORTALECER LOS PROGRAMAS MISIONALES DE LA ENTIDAD, GENERANDO ESPACIOS DE ARTICULACIÓN Y COOPERACIÓN QUE AMPLÍEN LA OFERTA POSTSECUNDARIA DE SAPIENCIA. 
3.ANALIZAR NECESIDADES Y OPORTUNIDADES DE MEJORA DE LOS PROCESOS MISIONALES, COORDINANDO LA ELABORACIÓN DE DOCUMENTOS TÉCNICOS, CONCEPTOS, MANUALES, INSTRUCTIVOS, MEMORANDOS DE ENTENDIMIENTO Y DEMÁS INSTRUMENTOS ORIENTADORES QUE FACILITEN LA GESTIÓN DE ALIANZAS, CONVENIOS Y PROCESOS INSTITUCIONALES, EN CUMPLIMIENTO DE LOS LINEAMIENTOS DEL SISTEMA DE GESTIÓN DE CALIDAD Y LAS POLÍTICAS DE LA AGENCIA. 
4.DISPONER DE TODO EL CONOCIMIENTO PROFESIONAL Y ESPECIALIZADO PARA APOYAR Y ACOMPAÑAR LA EJECUCIÓN DE LOS PROCESOS DE SUPERVISIÓN CONTRACTUAL DEL PROYECTO, REALIZANDO RECOMENDACIONES Y ALERTAS TEMPRANAS DE SER NECESARIO. 
5.APOYAR TÉCNICA Y ESTRATÉGICAMENTE LA PLANEACIÓN, EJECUCIÓN, SEGUIMIENTO Y EVALUACIÓN DE LOS PROGRAMAS MISIONALES DE LA SUBDIRECCIÓN, APORTANDO INSUMOS DE ANÁLISIS, REPORTES DE AVANCE E INFORMES DE GESTIÓN DE INDICADORES INSTITUCIONALES, CONTRIBUYENDO A LA TOMA DE DECISIONES Y AL LOGRO DE LOS OBJETIVOS DE ACCESO, CALIDAD Y PERMANENCIA EN LA EDUCACIÓN POSTSECUNDARIA. 
6.APOYAR LA GESTIÓN EN EL SISTEMA MERCURIO DE LAS SOLICITUDES QUE SE PRESENTEN Y RADIQUEN DENTRO DE LOS TIEMPOS ESTABLECIDOS. 
7.REPRESENTAR A LA AGENCIA EN ESPACIOS, REUNIONES, EVENTOS O ESCENARIOS DELEGADOS POR LA SUBDIRECCIÓN DE GESTIÓN PARA LA EDUCACIÓN POSTSECUNDARIA, APORTANDO CONOCIMIENTO TÉCNICO Y ESTRATÉGICO, GENERANDO ACTAS E INFORMES PERTINENTES Y ASEGURANDO LA ARTICULACIÓN DE ESTOS ESPACIOS CON LAS ACCIONES DE LA AGENCIA DE EDUCACIÓN POSTSECUNDARIA-SAPIENCIA Y LOS PROYECTOS BAJO SU RESPONSABILIDAD.
</t>
  </si>
  <si>
    <t>https://community.secop.gov.co/Public/Tendering/OpportunityDetail/Index?noticeUID=CO1.NTC.9881326&amp;isFromPublicArea=True&amp;isModal=False</t>
  </si>
  <si>
    <t>http://medellin.gestiontransparente.com/Rendicion/RegIngresoContract.aspx?p1=256-2026&amp;event=inicio</t>
  </si>
  <si>
    <t>https://sapienciagov.sharepoint.com/:f:/s/PRUEBAGESTIONDOCUMENTAL/IgAqSk56dU1GS5NiN_XQjNlqAbxQhTg-mr8aReShN8mo1s4?e=xh51Nl</t>
  </si>
  <si>
    <t>CO1.PCCNTR.9248464</t>
  </si>
  <si>
    <t>257 DE 2026</t>
  </si>
  <si>
    <t>CLAUDIO ANDRES LAGAREJO PARRA</t>
  </si>
  <si>
    <t>https://community.secop.gov.co/Public/Tendering/OpportunityDetail/Index?noticeUID=CO1.NTC.9880787&amp;isFromPublicArea=True&amp;isModal=False</t>
  </si>
  <si>
    <t>http://medellin.gestiontransparente.com/Rendicion/RegIngresoContract.aspx?p1=257-2026&amp;event=inicio</t>
  </si>
  <si>
    <t>CO1.PCCNTR.9248740</t>
  </si>
  <si>
    <t>258 DE 2026</t>
  </si>
  <si>
    <t>DAVID SEBASTIAN JIMENEZ VILLOTA</t>
  </si>
  <si>
    <t>PRESTACIÓN DE SERVICIOS DE FORMA TEMPORAL COMO PROFESIONAL II EN LA DIRECCIÓN TÉCNICA DE FONDOS DE LA AGENCIA DE EDUCACIÓN POSTSECUNDARIA DE MEDELLÍN – SAPIENCIA, PARA BRINDAR APOYO EN PROGRAMACIÓN, ANALÍTICA Y GESTIÓN DE DATOS, ORIENTADOS AL DESARROLLO, AUTOMATIZACIÓN Y ANÁLISIS PROFUNDO DE LA INFORMACIÓN DEL PROCESO DE ACCESO Y PERMANENCIA, MEDIANTE LA IMPLEMENTACIÓN DE SOLUCIONES ANALÍTICAS, PROCESOS DE INTEGRACIÓN DE DATOS Y MODELOS DE ANÁLISIS QUE SOPORTEN EL SEGUIMIENTO TÉCNICO, LA PLANEACIÓN DEL PROCESO Y LA TOMA DE DECISIONES, GARANTIZANDO LA CALIDAD, CONSISTENCIA Y TRAZABILIDAD DE LA INFORMACIÓN</t>
  </si>
  <si>
    <t xml:space="preserve">1. DESARROLLAR, OPTIMIZAR Y MANTENER PROCESOS PROGRAMADOS DE EXTRACCIÓN, TRANSFORMACIÓN Y CARGA DE DATOS (ETL) PROVENIENTES DE LAS FUENTES ASOCIADAS A BENEFICIARIOS, FONDOS, CONVOCATORIAS, DESEMBOLSOS Y SEGUIMIENTO DEL PROCESO DE ACCESO Y PERMANENCIA. 
2.DISEÑAR, CONSTRUIR Y ADMINISTRAR ESTRUCTURAS DE DATOS, BASES ANALÍTICAS Y REPOSITORIOS DE INFORMACIÓN QUE SOPORTEN EL ANÁLISIS Y LA TRAZABILIDAD DEL PROCESO. 
3.PROGRAMAR RUTINAS DE DEPURACIÓN, VALIDACIÓN Y CONTROL DE CALIDAD DE DATOS, IDENTIFICANDO INCONSISTENCIAS, DUPLICIDADES Y RIESGOS EN LA INFORMACIÓN, Y PROPONIENDO ACCIONES DE MEJORA TÉCNICA. 
4.DESARROLLAR MODELOS ANALÍTICOS, ESTADÍSTICOS O DE SEGMENTACIÓN DE COMPLEJIDAD MEDIA–ALTA QUE PERMITAN ANALIZAR EL COMPORTAMIENTO DE LOS BENEFICIARIOS, LA EFICIENCIA OPERATIVA Y LOS RESULTADOS DEL PROCESO. 
5.AUTOMATIZAR LA GENERACIÓN DE INDICADORES, REPORTES ANALÍTICOS Y TABLEROS DE CONTROL, ASEGURANDO SU ACTUALIZACIÓN OPORTUNA Y CONSISTENCIA CON LOS SISTEMAS INSTITUCIONALES. 
6.INTEGRAR INFORMACIÓN TÉCNICA, ADMINISTRATIVA Y FINANCIERA ASOCIADA A LOS CICLOS DE LEGALIZACIÓN, RENOVACIÓN, LIQUIDACIÓN, CONDONACIÓN, Y PASO AL COBRO, GARANTIZANDO LA COHERENCIA ENTRE LOS REGISTROS ANALÍTICOS Y OPERATIVOS. 
7.ELABORAR ANÁLISIS ESPECIALIZADOS QUE SOPORTEN EJERCICIOS DE SEGUIMIENTO, EVALUACIÓN DEL DESEMPEÑO DEL PROCESO Y FORMULACIÓN DE ACCIONES DE MEJORA. 
8.DISEÑAR Y FORMALIZAR PROCEDIMIENTOS PARA LA ESTANDARIZACIÓN Y PRIORIZACIÓN DE LAS SOLICITUDES DE GESTIÓN Y ANÁLISIS DE DATOS REALIZADAS POR LOS USUARIOS FINALES, DEFINIENDO CRITERIOS TÉCNICOS, NIVELES DE SERVICIO Y FLUJOS DE ATENCIÓN QUE OPTIMICEN LA ASIGNACIÓN DE RECURSOS Y LA OPORTUNIDAD EN LA ENTREGA DE INFORMACIÓN. 
9.APOYAR TÉCNICAMENTE LA ATENCIÓN DE REQUERIMIENTOS INTERNOS, PQRSDF Y SOLICITUDES DE INFORMACIÓN, MEDIANTE EL DESARROLLO DE CONSULTAS, SCRIPTS Y REPORTES AUTOMATIZADOS. 
10.DOCUMENTAR EL CÓDIGO, LOS PROCESOS DE DATOS, LAS ESTRUCTURAS ANALÍTICAS Y LOS SUPUESTOS METODOLÓGICOS UTILIZADOS, GARANTIZANDO LA MANTENIBILIDAD Y REPRODUCIBILIDAD DE LAS SOLUCIONES DESARROLLADAS. 
11.BRINDAR SOPORTE TÉCNICO ESPECIALIZADO A LOS EQUIPOS DE LA DIRECCIÓN TÉCNICA DE FONDOS EN EL USO E INTERPRETACIÓN DE LOS PRODUCTOS ANALÍTICOS, ACTUANDO COMO PUNTO DE REFERENCIA EN PROGRAMACIÓN Y ANÁLISIS DE DATOS. 
12.PARTICIPAR EN MESAS TÉCNICAS DE DATOS Y ESPACIOS DE ARTICULACIÓN INSTITUCIONAL, APORTANDO ANÁLISIS Y SOLUCIONES TÉCNICAS QUE FORTALEZCAN EL SEGUIMIENTO Y LA GESTIÓN DEL PROCESO. 
13.ELABORAR INFORMES TÉCNICOS DE AVANCE Y ENTREGABLES QUE EVIDENCIEN EL CUMPLIMIENTO DEL OBJETO CONTRACTUAL Y EL APORTE AL FORTALECIMIENTO DE LA GESTIÓN DE DATOS DE LA DIRECCIÓN TÉCNICA DE FONDOS. 
14.ASISTIR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</si>
  <si>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https://community.secop.gov.co/Public/Tendering/OpportunityDetail/Index?noticeUID=CO1.NTC.9880767&amp;isFromPublicArea=True&amp;isModal=False</t>
  </si>
  <si>
    <t>http://medellin.gestiontransparente.com/Rendicion/RegIngresoContract.aspx?p1=258-2026&amp;event=inicio</t>
  </si>
  <si>
    <t>CO1.PCCNTR.9251257</t>
  </si>
  <si>
    <t>259 DE 2026</t>
  </si>
  <si>
    <t>YUDI ANDREA CASTAÑEDA VELEZ</t>
  </si>
  <si>
    <t>PRESTACIÓN DE SERVICIOS DE FORMA TEMPORAL COMO PROFESIONAL I, EN LA SUBDIRECCIÓN ADMINISTRATIVA, FINANCIERA Y DE APOYO A LA GESTIÓN PARA EL APOYO INTEGRAL EN LA GESTIÓN DE ADMINISTRATIVA, DOCUMENTAL, FINANCIERA QUE PERMITA FACILITAR LOS PROCESOS Y CONTRIBUIR AL CORRECTO FUNCIONAMIENTO DE LA AGENCIA DE EDUCACIÓN POSTSECUNDARIA DE MEDELLÍN – SAPIENCIA</t>
  </si>
  <si>
    <t>1. BRINDAR APOYO ADMINISTRATIVO, TÉCNICO Y OPERATIVO AL SUBDIRECTOR ADMINISTRATIVO, FINANCIERO Y DE APOYO A LA GESTIÓN EN EL DESARROLLO DE LAS ACTIVIDADES PROPIAS DE LA SUBDIRECCIÓN. 2. PRESTAR APOYO A LA SUPERVISIÓN Y AL EQUIPO DE LA SUBDIRECCIÓN EN LA ORGANIZACIÓN, VERIFICACIÓN Y CARGA DE DOCUMENTOS Y SOPORTES EN LA PLATAFORMA SECOP II, ASEGURANDO EL CUMPLIMIENTO DE LOS REQUISITOS Y FORMATOS ESTABLECIDOS. 3. ELABORAR, PROYECTAR, REVISAR Y ORGANIZAR COMUNICACIONES OFICIALES, OFICIOS, CIRCULARES, INFORMES, ACTAS Y DEMÁS DOCUMENTOS ADMINISTRATIVOS REQUERIDOS POR LA SUBDIRECCIÓN ADMINISTRATIVA, FINANCIERA Y DE APOYO A LA GESTIÓN. 4. PLANEAR, EJECUTAR Y EVALUAR LAS ESTRATEGIAS, PROGRAMAS Y ACTIVIDADES DE BIENESTAR INSTITUCIONAL, ORIENTADAS A PROMOVER EL BIENESTAR INTEGRAL, LA CALIDAD DE VIDA, EL CLIMA ORGANIZACIONAL Y EL SENTIDO DE PERTENENCIA DE LOS SERVIDORES, COLABORADORES Y/O POBLACIÓN OBJETIVO DE LA ENTIDAD, EN CUMPLIMIENTO DE LOS LINEAMIENTOS INSTITUCIONALES, LA NORMATIVIDAD VIGENTE Y LOS PLANES APROBADOS. 5. APOYAR LA GESTIÓN DE SOLICITUDES, REQUERIMIENTOS Y COMUNICACIONES PROVENIENTES DE ORGANISMOS DE CONTROL, ENTES EXTERNOS Y DEPENDENCIAS INTERNAS, DE ACUERDO CON LAS INSTRUCCIONES DEL SUBDIRECTOR. 6. APOYAR LA GESTIÓN DOCUMENTAL DE LA SUBDIRECCIÓN, GARANTIZANDO LA ADECUADA RADICACIÓN, CLASIFICACIÓN, ARCHIVO, CUSTODIA Y ACTUALIZACIÓN DE LA INFORMACIÓN FÍSICA Y DIGITAL, CONFORME A LA NORMATIVIDAD VIGENTE. 7. APOYAR LA PLANIFICACIÓN DE REUNIONES, COMITÉS Y MESAS DE TRABAJO DE LA SUBDIRECCIÓN, INCLUYENDO LA PREPARACIÓN LOGÍSTICA, LA ELABORACIÓN Y CONSOLIDACIÓN DE ACTAS, EL REGISTRO DE LISTAS DE ASISTENCIA Y EL SEGUIMIENTO SISTEMÁTICO A LOS COMPROMISOS Y TAREAS ACORDADAS, CON EL FIN DE ASEGURAR SU ADECUADO CUMPLIMIENTO. 8. COLABORAR EN LA PLANEACIÓN Y EJECUCIÓN DE ACTIVIDADES ADMINISTRATIVAS, PRESUPUESTALES Y FINANCIERAS, DE ACUERDO CON LAS INSTRUCCIONES DEL SUPERVISOR DEL CONTRATO 9. ASISTIR A REUNIONES, CAPACITACIONES O ENCUENTROS INSTITUCIONALES QUE LE SEAN PROGRAMADOS Y DONDE SE REQUIERA SU APOYO. 10. EJECUTAR LAS DEMÁS TAREAS ASIGNADAS POR EL SUPERVISOR DEL CONTRATO, QUE ESTÉN RELACIONADAS CON EL OBJETO CONTRACTUAL Y EL FUNCIONAMIENTO DE LA SUBDIRECCIÓN.</t>
  </si>
  <si>
    <t>https://community.secop.gov.co/Public/Tendering/OpportunityDetail/Index?noticeUID=CO1.NTC.9883730&amp;isFromPublicArea=True&amp;isModal=False</t>
  </si>
  <si>
    <t>http://medellin.gestiontransparente.com/Rendicion/RegIngresoContract.aspx?p1=259-2026&amp;event=inicio</t>
  </si>
  <si>
    <t>https://sapienciagov.sharepoint.com/:f:/s/PRUEBAGESTIONDOCUMENTAL/IgDqxw0g-BT8S5OKlovOgDRoAQIzZAY3I0sPogKLhsjdsC0?e=WheuWt</t>
  </si>
  <si>
    <t>CO1.PCCNTR.9251783</t>
  </si>
  <si>
    <t>260 DE 2026</t>
  </si>
  <si>
    <t>DIANA PATRICIA BEDOYA CHAVARRIA</t>
  </si>
  <si>
    <t>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 ACTUAL.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CON LOS PARÁMETROS ESTABLECIDOS POR LA AGENCIA PARA PRESTAR UNA ADECUADA ATENCIÓN. 11. ORGANIZAR TODOS LOS DOCUMENTOS GENERADOS EN EL DESARROLLO DE SUS ACTIVIDADES DIA RIAS. 12. ASISTIR A REUNIONES, ACTUALIZACIONES O EVENTOS DE REPRESENTACIÓN INTERNAS Y/O INTERINSTITUCIONALES, QUE LE SEAN PROGRAMADAS Y DONDE SEA REQUERIDO PARA EL CONOCIMIENT</t>
  </si>
  <si>
    <t>https://community.secop.gov.co/Public/Tendering/OpportunityDetail/Index?noticeUID=CO1.NTC.9883696&amp;isFromPublicArea=True&amp;isModal=False</t>
  </si>
  <si>
    <t>http://medellin.gestiontransparente.com/Rendicion/RegIngresoContract.aspx?p1=260-2026&amp;event=inicio</t>
  </si>
  <si>
    <t>CO1.PCCNTR.9283753</t>
  </si>
  <si>
    <t>261 DE 2026</t>
  </si>
  <si>
    <t>DIANA MARCELA URIBE BAEZ</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</si>
  <si>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</si>
  <si>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1. APOYAR A LA SUPERVISIÓN EN LA ETAPA CONTRACTUAL, REALIZACIÓN Y REVISIÓN DE LOS INFORMES QUE SUSTENTEN EL CUMPLIMIENTO DE LOS COMPROMISOS Y OBLIGACIONES ADQUIRIDAS POR LOS ASOCIADOS Y/O CONTRATISTAS Y REALIZAR LA FORMULACIÓN DE OBSERVACIONES EN CASO DE SER NECESARIO, EN TEMAS DE PERMANENCIA. 2. APOYAR LA PLANEACIÓN ESTRATÉGICA DE ACCIONES DE PERMANENCIA Y EVIDENCIAR EL CUMPLIMIENTO A TRAVÉS DE HERRAMIENTAS OFIMÁTICAS, INFORMES, ESTADÍSTICAS, GRAFICAS QUE EVIDENCIAN EL CUMPLIMIENTO EN EL SEGUIMIENTO DE LOS BENEFICIARIOS DE LOS DIFERENTES PROGRAMAS DE LA SUBDIRECCIÓN. 3. ARTICULARSE Y MANTENER UNA COMUNICACIÓN CONSTANTE CON LOS ENLACES DE CADA UNA DE LAS IES ASOCIADAS Y/O CONTRATISTAS PARA REVISAR LOS AVANCES, BRINDAR ASESORÍA EN LA ELABORACIÓN DE INFORMES, REPORTAR LOS CASOS ESPECIALES Y EN CASO DE SER REQUERIDO, REALIZAR REUNIONES CON SU RESPECTIVA ACTA. 4. APOYAR CUANDO SE REQUIERA, EN LA ELABORACIÓN, ACTUALIZACIÓN Y ENTREGA DE INFORMACIÓN A PLANEACIÓN ESTRATÉGICA DE LOS REPORTES DE AVANCE Y SEGUIMIENTO DE LOS INDICADORES Y METAS ESTABLECIDAS EN CADA UNO DE LOS INSTRUMENTOS DE PLANEACIÓN DE LA AGENCIA. 5. EJECUTAR ACTIVIDADES CON LOS BENEFICIARIOS QUE PERMITAN ACERCARLOS Y MANTENERLOS EN LOS PROGRAMAS QUE TIENEN LOS PROYECTOS DE LA SUBDIRECCIÓN Y DEMÁS ARTICULACIONES CON OTRAS ENTIDADES. 6. ARTICULAR LA ATENCIÓN QUE SE BRINDA A LOS BENEFICIARIOS DESDE LA AGENCIA CON LA OFERTA DE OPORTUNIDADES DE LOS DIFERENTES PROYECTOS CON EL FIN DE UNIR ESFUERZOS PARA LA PERMANENCIA EN LOS DIFERENTES PROGRAMAS 7. ELABORAR Y PRESENTAR LOS INFORMES SOLICITADOS POR LA SUPERVISIÓN DEL CONTRATO, LA SUBDIRECCIÓN O POR EL DIRECTOR GENERAL DE LA AGENCIA, ASÍ MISMO APOYAR LAS ACTIVIDADES EN MATERIA CONTRACTUAL QUE LE SEAN ASIGNADAS Y REQUERIDAS PARA EL DESARROLLO DEL OBJETO CONTRACTUAL. 8. ASISTIR A REUNIONES, ACTUALIZACIONES O EVENTOS DE REPRESENTACIÓN INTERNAS Y/O INTERINSTITUCIONALES, QUE LE SEAN PROGRAMADAS Y DONDE SEA REQUERIDO PARA ELCONOCIMIENTO DE LA GESTIÓN DE LA AGENCIA O PARA ASUNTOS RELACIONADOS CON EL CONTRATO.</t>
  </si>
  <si>
    <t>https://community.secop.gov.co/Public/Tendering/OpportunityDetail/Index?noticeUID=CO1.NTC.9915640&amp;isFromPublicArea=True&amp;isModal=False</t>
  </si>
  <si>
    <t>http://medellin.gestiontransparente.com/Rendicion/RegIngresoContract.aspx?p1=261-2026&amp;event=inicio</t>
  </si>
  <si>
    <t>65-46-101070116</t>
  </si>
  <si>
    <t>https://sapienciagov.sharepoint.com/:f:/s/PRUEBAGESTIONDOCUMENTAL/IgALv4LWdolNRaWWOzN2nRITAexo37AlQuS3KPFw6YB0OcI?e=7YqJ0b</t>
  </si>
  <si>
    <t>EXT 30</t>
  </si>
  <si>
    <t>CO1.PCCNTR.9356423</t>
  </si>
  <si>
    <t>262 DE 2026</t>
  </si>
  <si>
    <t xml:space="preserve">SERVISOFT S.A. </t>
  </si>
  <si>
    <t>78131804-78131602</t>
  </si>
  <si>
    <t>PRESTACIÓN DEL SERVICIO DE ALMACENAMIENTO, CUSTODIA Y ADMINISTRACIÓN DEL ARCHIVO DE LA AGENCIA DE EDUCACIÓN POSTSECUNDARIA DE MEDELLÍN- SAPIENCIA</t>
  </si>
  <si>
    <t xml:space="preserve">1.	CUMPLIR DE ESTRICTA FORMA CON EL OBJETO, LAS ACTIVIDADES DESCRITAS EN EL ALCANCE DEL CONTRATO Y LAS ESPECIFICACIONES TÉCNICAS CONSIGNADAS EN EL ESTUDIO PREVIO Y EN LA PROPUESTA ECONÓMICA Y TÉCNICA PRESENTADA. 
2.	PRESTAR EL SERVICIO DE ALMACENAMIENTO, CUSTODIA Y ADMINISTRACIÓN DEL ARCHIVO DE LA AGENCIA DE EDUCACIÓN POSTSECUNDARIA DE MEDELLÍN- SAPIENCIA. 
3.	ATENDER LAS CONSULTAS Y PRÉSTAMOS QUE SE REALICEN EN EL TIEMPO ESTIPULADO SEGÚN LA CANTIDAD DE CAJAS. 
4.	CONSERVAR LAS CAJAS Y EXPEDIENTES DE LA FORMA ADECUADA, PREVINIENDO SU DETERIORO, TENIENDO EN CUENTA LOS PARÁMETROS ESTABLECIDOS EN EL SISTEMA INTEGRADO DE CONSERVACIÓN – SIC. 
5.	TRANSPORTAR LAS CAJAS EN VEHÍCULOS ADECUADOS, DE TAL FORMA QUE SE GARANTICE LA SEGURIDAD E INTEGRIDAD DE LA INFORMACIÓN DE LA AGENCIA. 
6.	REALIZAR EL REALMACENAMIENTO DE LOS PRÉSTAMOS REALIZADOS EN EL TIEMPO ESTIPULADO. 
7.	OBRAR CON DILIGENCIA Y CUIDADO NECESARIO EN LOS ASUNTOS QUE ASIGNE SAPIENCIA A TRAVÉS DEL SUPERVISOR Y ACATAR LAS INSTRUCCIONES QUE SE LE IMPARTAN. 
8.	EL CONTRATISTA DEBERÁ CUMPLIR CON LAS NORMAS EXPEDIDAS POR EL ARCHIVO GENERAL DE LA NACIÓN QUE LE SEAN APLICABLES. 
9.	EL CONTRATISTA DEBERÁ GARANTIZAR LA DISPONIBILIDAD DE LA INFRAESTRUCTURA NECESARIA EN CUANTO A ÁREAS, INSTALACIONES, EQUIPOS Y MATERIALES QUE PERMITAN LA ADECUADA INTERVENCIÓN, ASÍ COMO EL PERSONAL TÉCNICO DE APOYO A LOS PROCESOS QUE DEBERÁ ACREDITAR EXPERIENCIA EN ESTE CAMPO. 
10.	PARA LA SUSCRIPCIÓN DEL CONTRATO SE FIRMARÁ UN ACUERDO DE CONFIDENCIALIDAD DE LA INFORMACIÓN. 
11.	REPORTAR Y/O ENTREGAR LA INFORMACIÓN RELACIONADA CON LA EJECUCIÓN DEL CONTRATO O QUE TENGA INCIDENCIA EN ELLA DE ACUERDO CON LAS REGLAS DEL CONTRATO Y LAS NORMAS QUE LO REGULAN, CUANDO SEA REQUERIDA POR EL CONTRATANTE O EL SUPERVISOR. 
12.	IMPLEMENTAR Y MANTENER ACTUALIZADO UN SISTEMA DE INVENTARIO DOCUMENTAL MULTINIVEL QUE PERMITA LA TRAZABILIDAD INDIVIDUALIZADA DE LAS UNIDADES DOCUMENTALES CUSTODIADAS, GARANTIZANDO SU IDENTIFICACIÓN, CLASIFICACIÓN ARCHIVÍSTICA, CONTROL DE MOVIMIENTOS Y DISPONIBILIDAD. 
13.	EL CONTRATISTA SERÁ RESPONSABLE POR LA INTEGRIDAD TOTAL DE LAS UNIDADES DOCUMENTALES, INCLUYENDO PÉRDIDAS PARCIALES O INCONSISTENCIAS DENTRO DE LAS UNIDADES DE ALMACENAMIENTO
</t>
  </si>
  <si>
    <t>MÍNIMA CUANTÍA</t>
  </si>
  <si>
    <t>https://community.secop.gov.co/Public/Tendering/OpportunityDetail/Index?noticeUID=CO1.NTC.10019758&amp;isFromPublicArea=True&amp;isModal=False</t>
  </si>
  <si>
    <t>http://medellin.gestiontransparente.com/Rendicion/RegIngresoContract.aspx?p1=262-2026&amp;event=inicio</t>
  </si>
  <si>
    <t>11-44-101279123</t>
  </si>
  <si>
    <t>https://sapienciagov.sharepoint.com/:f:/s/PRUEBAGESTIONDOCUMENTAL/IgCE7U1-9iGTSpcORVp9tb-NAb7bIgGIOMQ1bC8Zj9H18aI?e=VAOTaZ</t>
  </si>
  <si>
    <t>MIN 002 DE 2026</t>
  </si>
  <si>
    <t>CO1.PCCNTR.9356429</t>
  </si>
  <si>
    <t>263 DE 2026</t>
  </si>
  <si>
    <t>CRITERIOS DE SOSTENIBILIDAD</t>
  </si>
  <si>
    <t>811007601-0</t>
  </si>
  <si>
    <t>EMPRESA DE MEDICINA INTEGRAL EMI S.A.S.  SERVICIO DE AMBULANCIA PREPAGADA</t>
  </si>
  <si>
    <t>85101500-85122200-85101600</t>
  </si>
  <si>
    <t>PRESTAR EL SERVICIO DE ÁREA PROTEGIDA PARA TODAS LAS PERSONAS AL INTERIOR DE LA AGENCIA DE EDUCACIÓN POSTSECUNDARIA DE MEDELLÍN - SAPIENCIA, Y EN LA CIUDADELA DE LA CUARTA REVOLUCIÓN DEL APRENDIZAJE C4TA</t>
  </si>
  <si>
    <t xml:space="preserve">1.	PRESENTAR INFORMES MENSUALES EN DONDE SE ESPECIFIQUEN COMO MÍNIMO Y PARA CADA PAGO DURANTE EL PERIODO RESPECTIVO, LAS URGENCIAS Y/O EMERGENCIAS MÉDICAS ATENDIDAS, EN EL SERVICIO DE ÁREA PROTEGIDA, ASÍ COMO EL DE SERVICIO MÉDICO PRESTADO. 
2.	PRESTAR LOS SERVICIOS MÉDICOS DE ÁREA PROTEGIDA CON OPORTUNIDAD Y CALIDAD LAS 24 HORAS DEL DÍA, DURANTE LOS 7 DÍAS DE LA SEMANA POR EL PLAZO DE EJECUCIÓN DEL CONTRATO, SIN LÍMITE DE USO. 
3.	GARANTIZAR LA PRESTACIÓN DE LOS SERVICIOS DE CONFORMIDAD CON LAS CONDICIONES Y ESPECIFICACIONES TÉCNICAS, LA PROPUESTA Y SEGÚN LOS LINEAMIENTOS DEL SUPERVISOR DEL CONTRATO. 
4.	ATENDER SIN EXCEPCIÓN LAS SITUACIONES DE EMERGENCIAS Y/O URGENCIAS QUE SE PRESENTEN DURANTE LA EJECUCIÓN DEL CONTRATO. 
5.	CONTAR CON UNA LÍNEA DE ATENCIÓN TELEFÓNICA Y/O VIRTUAL (CHAT, VIDEOLLAMADA, CORREO ELECTRÓNICO O APLICACIÓN) EN CASO DE URGENCIA, EMERGENCIA; LA CUAL DEBE ESTAR HABILITADA DURANTE LAS 24 HORAS DEL DÍA, LOS SIETE (7) DÍAS DE LA SEMANA DURANTE EL PLAZO DE EJECUCIÓN DEL CONTRATO. NOTA: EL TIEMPO DE ATENCIÓN O ESPERA DE LA LLAMADA PARA EL REPORTE DE LA URGENCIA O EMERGENCIA O DEBE OSCILAR ENTRE 5 A 10 MINUTOS. 
6.	PRESTAR LA ORIENTACIÓN MÉDICA TELEFÓNICA Y/O VIRTUAL (CHAT, VIDEOLLAMADA, CORREO ELECTRÓNICO O APLICACIÓN) ATENDIDA POR PERSONAL ALTAMENTE CALIFICADO Y ENTRENADO PARA SUMINISTRAR LAS ORIENTACIONES REQUERIDAS DE ACUERDO CON CADA SITUACIÓN Y ESTABILIZAR LOS SÍNTOMAS DE CUALQUIER PACIENTE, LAS 24 HORAS DEL DÍA, LOS SIETE (7) DÍAS DE LA SEMANA DURANTE EL PLAZO DE EJECUCIÓN DEL CONTRATO. 
7.	CONTAR CON RECURSO HUMANO PROFESIONAL EN EL ÁREA DE LA MEDICINA, ENFERMERÍA, TÉCNICOS EN ENFERMERÍA Y ATENCIÓN PREHOSPITALARIA, CON ENTRENAMIENTO EN MANEJO DE TODA CLASE DE EMERGENCIAS O URGENCIAS MÉDICAS, ALTERACIÓN DE LA INTEGRIDAD FÍSICA O MENTAL, CAUSADA POR TRAUMA O ENFERMEDAD DE CUALQUIER ETIOLOGÍA, CON CONOCIMIENTOS EN MANIOBRAS DE SOPORTE AVANZADO DE TRAUMA Y CARDIOVASCULAR, COMO TAMBIÉN EN TÉCNICAS DE REANIMACIÓN CARDIOPULMONAR. 
8.	PONER A DISPOSICIÓN DE LA ENTIDAD UN GRUPO HUMANO IDÓNEO, CERTIFICADO ANTE SECRETARIA DE SALUD Y CON LICENCIAS VIGENTES Y CON EXPERIENCIA (MÉDICOS, ENFERMERAS, AUXILIARES DE ENFERMERÍA, PARAMÉDICOS Y CONDUCTORES), QUIENES ESTARÁN APOYADOS EN UNIDADES MÓVILES (AMBULANCIAS BÁSICAS O MEDICALIZADAS) PARA ATENDER EN CASOS DONDE HAY RIESGO REAL DE PERDER LA VIDA, ÓRGANO O FUNCIÓN COMO: POLITRAUMATISMOS, HERIDAS, QUEMADURAS, INTOXICACIONES, AMPUTACIONES, ENTRE OTROS, EL EQUIPO MÉDICO PROCEDERÁ AESTABILIZAR AL PACIENTE, Y SI ES EL CASO LO TRASLADARÁ AL CENTRO HOSPITALARIO, EPS O SERVICIO DE SALUD DIFERENTE SEGÚN CORRESPONDA Y DE CONFORMIDAD CON LA AFILIACIÓN QUE TENGA LA PERSONA QUE REQUIERA LA ATENCIÓN. 
9.	GARANTIZAR A LA AGENCIA QUE LOS PROFESIONALES QUE PRESTAN LOS SERVICIOS CUENTEN CON LOS INSUMOS, ELEMENTOS DE PROTECCIÓN PERSONAL Y BIOSEGURIDAD NECESARIOS PARA ATENDER UNA URGENCIA Y/O EMERGENCIA MÉDICA, CUMPLIENDO CON LA NORMATIVIDAD VIGENTE EN LA MATERIA CONFORME A LA REGULACIÓN LEGAL COLOMBIANA. 
10.	BRINDAR UNA SOCIALIZACIÓN A LOS COLABORADORES DE LA AGENCIA, POR MEDIO DE LA HERRAMIENTA VIRTUAL TEAMS SOBRE EL BUEN USO DE LOS SERVICIOS OBJETO DEL CONTRATO EN COORDINACIÓN DEL GRUPO DE GESTIÓN HUMANA DE LA ENTIDAD.
11.	CONTAR CON UNA INFRAESTRUCTURA DE COMUNICACIÓN RÁPIDA Y EFECTIVA INTERNA, CON LA CUAL SE GARANTICÉ LA ATENCIÓN DE LOS EVENTOS OBJETO DE LA PRESENTE CONTRATACIÓN, CONFORME A LO ESTABLECIDO EN LAS ESPECIFICACIONES TÉCNICAS, LA CUAL HACE PARTE DEL CONTRATO QUE SE SUSCRIBA. 
12.	GARANTIZAR LA DISPONIBILIDAD LAS 24 HORAS DE LOS 7 DÍAS DE LA SEMANA, DURANTE EL PLAZO DE EJECUCIÓN DEL CONTRATO, DE MÍNIMO SEIS (6) AMBULANCIAS EN EL DISTRITO DE MEDELLÍN , ENTRE BÁSICA Y MEDICALIZADA CON EL RECURSO HUMANO COMPETENTE CONFORME A LA REGULACIÓN LEGAL COLOMBIANA PREVISTA PARA EL EFECTO, JUNTO CON LA LICENCIA SANITARIA DE FUNCIONAMIENTO, EL CERTIFICADO VIGENTE DE HABILITACIÓN, EXPEDIDOS POR LA SECRETARÍA DE SALUD DEL DISTRITO O ENTIDAD COMPETENTE, QUE LOS HABILITE PARA PRESTAR LOS SERVICIOS DE TRANSPORTE ASISTENCIAL BÁSICO Y/O TRANSPORTE ASISTENCIAL MEDICALIZADO, LA COPIA DE LA LICENCIA DE TRÁNSITO, SEGUROS OBLIGATORIOS Y CERTIFICADO DE REVISIÓN TÉCNICO-MECÁNICA DE DICHOS VEHÍCULOS, VIGENTES. 
13.	GARANTIZAR LA CUSTODIA DE LAS HISTORIAS CLÍNICAS Y EL RESULTADO DE LAS EVALUACIONES MÉDICAS REALIZADAS EN MARCO DEL DESARROLLO DEL CONTRATO EN MEDIO FÍSICO Y/O MAGNÉTICO DE ACUERDO CON LA NORMATIVIDAD VIGENTE Y ENTREGAR LA CERTIFICACIÓN DE LA CUSTODIA DE LAS HISTORIAS CLÍNICAS AL SUPERVISOR DEL CONTRATO. 
14.	GARANTIZAR QUE LOS ELEMENTOS QUE SEAN UTILIZADOS SEAN NUEVOS Y DEBEN VENIR SELLADOS CON EMPAQUES ORIGINALES Y ETIQUETAS DONDE SE VEAN LAS ESPECIFICACIONES Y SU FECHA DE VENCIMIENTO. CON REGISTRO SANITARIO ANTE EL INSTITUTO NACIONAL DE VIGILANCIA MÉDICA Y ALIMENTOS INVIMA. 
15.	GARANTIZAR QUE LAS ACTIVIDADES DEL CONTRATO SE EJECUTEN CONFORME LAS BUENAS PRÁCTICAS AMBIENTALES, DE SEGURIDAD Y SALUD EN EL TRABAJO Y BIOSEGURIDAD, ESTABLECIDAS POR LA ENTIDAD. 
16.	MANTENER VIGENTE LA HABILITACIÓN DE LOS SERVICIOS OFRECIDOS DURANTE LA EJECUCIÓN DEL CONTRATO. 
17.	ASUMIR EN LOS SERVICIOS QUE SE PRESTEN, TODOS LOS COSTOS GENERADOS POR LA ASISTENCIA MÉDICA INTEGRAL DURANTE LA EJECUCIÓN DEL CONTRATO.
18.	DESIGNAR A UNA PERSONA RESPONSABLE DE LA GESTIÓN ADMINISTRATIVA Y/U OPERATIVA DEL CONTRATO, QUE COORDINE EFICAZMENTE SU EJECUCIÓN AL INTERIOR DE SU ENTIDAD A FIN DE BRINDAR UNA MEJOR ATENCIÓN Y PRESTACIÓN DEL SERVICIO A SAPIENCIA Y RESOLVER OPORTUNAMENTE (EN UN TIEMPO MÁXIMO DE 1 DÍA HÁBIL) CUALQUIER DIFICULTAD DE CARÁCTER ADMINISTRATIVO U OPERATIVA Y DE COORDINACIÓN QUE SE PRESENTE DURANTE LA EJECUCIÓN DEL CONTRATO. 
19.	OFRECER EL SERVICIO DE AMBULANCIA PARA EVENTOS MASIVOS PROGRAMADOS POR LA AGENCIA DE EDUCACIÓN POSTSECUNDARIA DE MEDELLÍN SAPIENCIA.
20.	CONTAR CON UN SISTEMA DE COMUNICACIÓN (CENTRAL DE COMUNICACIONES) DONDE SE PUEDA ORIENTAR ATENCIÓN Y SOPORTE MÉDICO DURANTE LAS 24 HORAS, 365 DÍAS DEL AÑO. 
21.	CONTAR CON MÍNIMO SEIS 6 UNIDADES MÓVILES (AMBULANCIAS BÁSICAS O MEDICALIZADAS) APOYADAS CON SISTEMA DE GEORREFERENCIA (GPS) QUE PERMITAN LA UBICACIÓN DEL MÓVIL MÁS CERCANO Y CON TIPOLOGÍA NECESARIA PARA ATENDER LAS EVENTUALIDADES OPORTUNAMENTE. DURANTE LAS 24 HORAS, 365 DÍAS DEL AÑO. 
22.	VALORACIÓN POR MÉDICO EN EL SITIO QUE PERMITAN ESTABILIZAR, Y DEFINIR CONDUCTA MEDICA: MANEJO AMBULATORIO, TRASLADO A INSTITUCIONES HOSPITALARIAS GARANTIZANDO LAS CONDICIONES TÉCNICAS Y CIENTÍFICAS QUE ASEGUREN LA ESTABILIDAD DEL PACIENTE Y QUE SE LOGRE LA RECEPCIÓN DE MEDICO A MEDICO E LA INSTITUCIÓN HOSPITALARIA. DURANTE LAS 24 HORAS, 365 DÍAS DEL AÑO.
</t>
  </si>
  <si>
    <t>https://community.secop.gov.co/Public/Tendering/OpportunityDetail/Index?noticeUID=CO1.NTC.10019894&amp;isFromPublicArea=True&amp;isModal=False</t>
  </si>
  <si>
    <t>http://medellin.gestiontransparente.com/Rendicion/RegIngresoContract.aspx?p1=263-2026&amp;event=inicio</t>
  </si>
  <si>
    <t>M-100294127</t>
  </si>
  <si>
    <t>MIN 001 DE 2026</t>
  </si>
  <si>
    <t>OC 161387</t>
  </si>
  <si>
    <t>901911835-0</t>
  </si>
  <si>
    <t>UNION TEMPORAL ZAFIRO 5G</t>
  </si>
  <si>
    <t>DEFINIDOS EN ACUERDO MARCO</t>
  </si>
  <si>
    <t>PRESTAR EL SERVICIO INTEGRAL DE ASEO, CAFETERÍA Y MANTENIMIENTO, PARA EL ADECUADO CUIDADO DE LOS BIENES MUEBLES E INMUEBLES DE PROPIEDAD Y/O TENENCIA DE LA AGENCIA DE EDUCACIÓN POSTSECUNDARIA DE MEDELLÍN – SAPIENCIA</t>
  </si>
  <si>
    <t>1.	CUMPLIR CON LAS OBLIGACIONES DISPUESTAS DE CONFORMIDAD CON EL ACUERDO MARCO DE PRECIOS PARA LA PRESTACIÓN DEL SERVICIO INTEGRAL DE ASEO Y CAFETERÍA V, CCENEG-077-01-2024 - CCE-SNG-AMP-008-2025. 
2.	EL CONTRATISTA DEBE COTIZAR LOS RECARGOS POR TRABAJO NOCTURNO, DOMINICALES Y FESTIVOS - DE ACUERDO AL RIESGO DEL SERVICIO SE DEBE CALCULAR LA ARL NECESARIA</t>
  </si>
  <si>
    <t>ORDEN DE COMPRA</t>
  </si>
  <si>
    <t>https://operaciones.colombiacompra.gov.co/tienda-virtual-del-estado-colombiano/ordenes-compra/161387</t>
  </si>
  <si>
    <t>http://medellin.gestiontransparente.com/Rendicion/RegIngresoContract.aspx?p1=OC161387&amp;event=inicio</t>
  </si>
  <si>
    <t>OSCAR MENGO</t>
  </si>
  <si>
    <t>CO1.PCCNTR.9413390</t>
  </si>
  <si>
    <t>264 DE 2026</t>
  </si>
  <si>
    <t>890940618-3</t>
  </si>
  <si>
    <t xml:space="preserve">EQUIPARO S.A.S </t>
  </si>
  <si>
    <t>43212110-43217111-8061801-81112005-81112306</t>
  </si>
  <si>
    <t>PRESTACIÓN DE SERVICIOS PARA EL MANTENIMIENTO PREVENTIVO Y FUNCIONAL, INCLUYENDO EL SUMINISTRO DE REPUESTOS,  PARA LAS IMPRESORAS MULTIFUNCIONALES Y ESCÁNERES DE LA SEDE PRINCIPAL  DE LA AGENCIA DE EDUCACIÓN POSTSECUNDARIA DE MEDELLÍN – SAPIENCIA Y DE LA CIUDADELA DE OCCIDENTE</t>
  </si>
  <si>
    <t xml:space="preserve">"A.	MANTENIMIENTO PREVENTIVO DE TRES (3) IMPRESORAS EN LAS 2 FECHAS (ABRIL Y OCTUBRE DEL 2026) ASÍ:  UNA (1) A COLOR MULTIFUNCIONAL GAMA ALTA, DOS (2) BLANCO Y NEGRO MULTIFUNCIONALES GAMA ALTA EN LA TRANSVERSAL 73 #65-296. SEDE PRINCIPAL SAPIENCIA SECTOR EL VOLADOR.
B.	MANTENIMIENTO PREVENTIVO EN LAS 2 FECHAS (ABRIL Y OCTUBRE DEL 2026) DE CUATRO (4) ESCÁNERES DE ALTO VOLUMEN EN LA TRANSVERSAL 73 #65-296. SEDE PRINCIPAL SAPIENCIA SECTOR EL VOLADOR.
C.	MANTENIMIENTO PREVENTIVO EN LAS 2 FECHAS (ABRIL Y OCTUBRE DEL 2026) DE UNA (1) IMPRESORA BLANCO Y NEGRO EN LA SEDE CIUDADELA OCCIDENTE (CALLE 38 NÚMERO 94 - 50).
D.	ENTREGA Y REEMPLAZO DEL REPUESTO/PARTE UNIDAD DE IMAGEN DR433 PARA IMPRESORA BROTHER MFC-L9570CDW. EN LA TRANSVERSAL 73 #65-296. SEDE PRINCIPAL SAPIENCIA SECTOR EL VOLADOR.
E.	GARANTIZAR A LA AGENCIA UNA OPERACIÓN OPTIMA DE LOS EQUIPOS INTERVENIDOS.
F.	REALIZAR LAS ACTUALIZACIONES NECESARIAS DE FIRMWARE Y DRIVERS SI APLICA.
G.	TRANSFERIR EL CONOCIMIENTO DE LAS ACTUALIZACIONES Y CONSIDERACIONES IMPORTANTES AL PERSONAL DE SOPORTE QUE LA AGENCIA DISPONGA, SUMINISTRANDO LA INFORMACIÓN NECESARIA PARA LA CORRECTA Y OPTIMA FUNCIÓN DE LOS EQUIPOS DE ESCANEO E IMPRESIÓN. 
H.	LAS DEMÁS OBLIGACIONES RELACIONADAS PARA CUMPLIR CON EL OBJETO CONTRACTUAL. 
"
B.	MANTENIMIENTO PREVENTIVO EN LAS 2 FECHAS (ABRIL Y OCTUBRE DEL 2026) DE CUATRO (4) ESCÁNERES DE ALTO VOLUMEN EN LA TRANSVERSAL 73 #65-296. SEDE PRINCIPAL SAPIENCIA SECTOR EL VOLADOR.
C.	MANTENIMIENTO PREVENTIVO EN LAS 2 FECHAS (ABRIL Y OCTUBRE DEL 2026) DE UNA (1) IMPRESORA BLANCO Y NEGRO EN LA SEDE CIUDADELA OCCIDENTE (CALLE 38 NÚMERO 94 - 50).
D.	ENTREGA Y REEMPLAZO DEL REPUESTO/PARTE UNIDAD DE IMAGEN DR433 PARA IMPRESORA BROTHER MFC-L9570CDW. EN LA TRANSVERSAL 73 #65-296. SEDE PRINCIPAL SAPIENCIA SECTOR EL VOLADOR.
E.	GARANTIZAR A LA AGENCIA UNA OPERACIÓN OPTIMA DE LOS EQUIPOS INTERVENIDOS.
F.	REALIZAR LAS ACTUALIZACIONES NECESARIAS DE FIRMWARE Y DRIVERS SI APLICA.
G.	TRANSFERIR EL CONOCIMIENTO DE LAS ACTUALIZACIONES Y CONSIDERACIONES IMPORTANTES AL PERSONAL DE SOPORTE QUE LA AGENCIA DISPONGA, SUMINISTRANDO LA INFORMACIÓN NECESARIA PARA LA CORRECTA Y OPTIMA FUNCIÓN DE LOS EQUIPOS DE ESCANEO E IMPRESIÓN. 
H.	LAS DEMÁS OBLIGACIONES RELACIONADAS PARA CUMPLIR CON EL OBJETO CONTRACTUAL. 
</t>
  </si>
  <si>
    <t>https://community.secop.gov.co/Public/Tendering/OpportunityDetail/Index?noticeUID=CO1.NTC.10127701&amp;isFromPublicArea=True&amp;isModal=False</t>
  </si>
  <si>
    <t>http://medellin.gestiontransparente.com/Rendicion/RegIngresoContract.aspx?p1=264-2026&amp;event=inicio</t>
  </si>
  <si>
    <t>CVA-100012930</t>
  </si>
  <si>
    <t>https://sapienciagov.sharepoint.com/:f:/s/PRUEBAGESTIONDOCUMENTAL/IgCnfAgJf_h2TJdqVg6ClAbXAedYc8LBCO2w-r-o17Xe2pk?e=6kYQqx</t>
  </si>
  <si>
    <t>MIN 003 DE 2026</t>
  </si>
  <si>
    <t>CLAUDIA ACOSTA</t>
  </si>
  <si>
    <t>CO1. BDOS.10206793</t>
  </si>
  <si>
    <t>265 DE 2026</t>
  </si>
  <si>
    <t>15348424-9</t>
  </si>
  <si>
    <t>JHOBERT HUMBERTO LOPEZ CASTAÑEDA/ALPHA BD</t>
  </si>
  <si>
    <t xml:space="preserve">ADQUIRIR LA DOTACIÓN DE LEY PARA FUNCIONARIA DE LA AGENCIA DE EDUCACIÓN POSTSECUNDARIA DE MEDELLÍN- SAPIENCIA </t>
  </si>
  <si>
    <t>1. CUMPLIR A CABALIDAD CON EL OBJETO DEL CONTRATO ENTREGANDO LOS BONOS CANJEABLES O TARJETAS ELECTRÓNICAS EN LAS CANTIDADES Y ESPECIFICACIONES INDICADAS. 2. CUMPLIR CON LAS CONDICIONES DE ESPECIFICIDAD, CALIDAD Y CUMPLIMIENTO, DESCRITAS EN LA INVITACIÓN PÚBLICA Y EN LA OFERTA PRESENTADA. 3. SUMINISTRAR LOS BONOS CANJEABLES O TARJETAS ELECTRÓNICAS CONTRATADOS ACOGIÉNDOSE EN SU TOTALIDAD A LAS ESPECIFICACIONES TÉCNICAS SEÑALADAS EN EL ANEXO DE ESPECIFICACIONES TÉCNICAS MÍNIMAS. 4. ENTREGAR LOS BONOS CANJEABLES O TARJETAS ELECTRÓNICAS CON EL NOMBRE COMPLETO Y CÉDULA DE CADA FUNCIONARIO IMPRESO EN LA CARATULA DE CADA CHEQUERA, VALERA O TARJETA, ESPECIFICANDO EN CADA UNO DE LOS BONOS CANJEABLES O TARJETAS ELECTRÓNICAS QUE SON PARA USO EXCLUSIVO PARA DOTACIÓN DE VESTIDO Y CALZADO DE LABOR, NO REDIMIBLES EN DINERO EN EFECTIVO E INTRANSFERIBLES. 5. PONER A DISPOSICIÓN DEL SUPERVISOR DESIGNADO POR LA ENTIDAD, EL LISTADO VIGENTE DE TODOS LOS ESTABLECIMIENTOS DE COMERCIO HABILITADOS PARA LA REDENCIÓN DE LOS BONOS CANJEABLES O TARJETAS ELECTRÓNICAS REDIMIBLES POR VESTUARIO Y CALZADO, INDICANDO LA CIUDAD DE UBICACIÓN, EL NOMBRE Y LA DIRECCIÓN DE CADA UNO DE LOS ESTABLECIMIENTOS Y LOS DATOS DE CONTACTO DE CADA UNO DE LOS ESTABLECIMIENTOS DE COMERCIO. 6. EL CONTRATISTA DEBERÁ GARANTIZAR QUE EN LOS ESTABLECIMIENTOS DE COMERCIO AUTORIZADOS SE SUMINISTRE EL VESTUARIO Y CALZADO EN EL MOMENTO EN QUE LOS FUNCIONARIOS SE PRESENTEN CON LOS BONOS CANJEABLES O TARJETAS ELECTRÓNICAS, Y ACEPTARLOS COMO PAGO DE LOS ELEMENTOS ADQUIRIDOS, PREVIA VERIFICACIÓN DE SU AUTENTICIDAD, VIGENCIA Y VALIDEZ PARA EL PRODUCTO. 7. DISPONER DE AMPLIOS HORARIOS Y PUNTOS DE ATENCIÓN SUFICIENTES PARA LA ENTREGA CÓMODA Y OPORTUNA DE LAS PRENDAS DE LABOR. 8. LOS BONOS CANJEABLES O TARJETAS ELECTRÓNICAS NO PODRÁN SER CANJEADOS POR DINERO EN EFECTIVO. 9. LOS BONOS CANJEABLES O TARJETAS ELECTRÓNICAS DEBERÁN TENER UNA VIGENCIA MÍNIMA DE SEIS (6) MESES, CONTADOS A PARTIR DE LA FECHA DE ENTREGA A LA ENTIDAD. 10. ENTREGAR A LA SUPERVISIÓN UNA RELACIÓN DE LOS BONOS CANJEABLES O TARJETAS ELECTRÓNICAS SUMINISTRADOS, DEBIDAMENTE DETALLADOS POR REFERENCIA Y VALORES UNITARIO Y TOTAL. 11. MANTENER LOS PRECIOS OFERTADOS DURANTE LA VIGENCIA DEL CONTRATO, LA VIGENCIA DE LOS BONOS CANJEABLES O TARJETAS ELECTRÓNICAS, Y DISPONER DE LAS CANTIDADES SUFICIENTES PARA CADA ENTREGA. 12. LAS DEMÁS QUE SE RELACIONEN CON EL OBJETO DEL CONTRATO Y QUE LE SOLICITE EL SUPERVISOR.</t>
  </si>
  <si>
    <t>COMPRAVENTA</t>
  </si>
  <si>
    <t>https://community.secop.gov.co/Public/Tendering/OpportunityDetail/Index?noticeUID=CO1.NTC.10238697&amp;isFromPublicArea=True&amp;isModal=False</t>
  </si>
  <si>
    <t>http://medellin.gestiontransparente.com/Rendicion/RegIngresoContract.aspx?p1=265-2026&amp;event=inicio</t>
  </si>
  <si>
    <t>4504056</t>
  </si>
  <si>
    <t>MIN 004 DE 2026</t>
  </si>
  <si>
    <t>MARIA TRINIDAD MARIN</t>
  </si>
  <si>
    <t>CO1.PCCNTR.9516729</t>
  </si>
  <si>
    <t>266 DE 2026</t>
  </si>
  <si>
    <t>902030709-3</t>
  </si>
  <si>
    <t>UT JCA MEDELLIN 2025</t>
  </si>
  <si>
    <t>CONTRATAR EL SERVICIO DE CORRETAJE DE SEGUROS PARA LA ASESORÍA INTEGRAL EN GESTIÓN DE RIESGOS E INTERMEDIACIÓN DE SEGUROS DEL DISTRITO DE CIENCIA, TECNOLOGÍA DE INNOVACIÓN DE MEDELLÍN Y SUS ENTIDADES DESCENTRALIZADAS</t>
  </si>
  <si>
    <t>1. DISPONER, PARA LA EJECUCIÓN DEL CONTRATO, DE UNA (1) OFICINA EN LA CIUDAD DE MEDELLÍN Ó EN EL ÁREA METROPOLITANA DEL VALLE DE ABURRÁ, DONDE SE UBICARÁ EL PERSONAL QUE CONFORMA EL EQUIPO MÍNIMO DE TRABAJO REQUERIDO PARA LA ATENCIÓN, COORDINACIÓN Y ADMINISTRACIÓN OPERATIVA DEL CONTRATO. ESTE REQUISITO SE VERIFICARÁ AL INICIO Y DURANTE EL TIEMPO DE EJECUCIÓN DEL CONTRATO. 2. CUMPLIR CON LOS REQUERIMIENTOS EXIGIDOS POR EL DISTRITO, DE ACUERDO CON LOS PARÁMETROS ESTABLECIDOS EN LOS ESTUDIOS PREVIOS, EN LA PROPUESTA PRESENTADA Y EN EL ALCANCE DEL CONTRATO, GARANTIZANDO ASÍ LA CALIDAD DE LOS SERVICIOS PRESTADOS. 3. CUMPLIR CON EL OBJETO DEL CONTRATO, ESPECIFICACIONES TÉCNICAS Y CON LAS ACTIVIDADES ASIGNADAS EN EL CONTRATO CON ESTRICTA SUJECIÓN A LAS CLÁUSULAS Y A LO ESTABLECIDO EN LOS ESTUDIOS PREVIOS, EN LA PROPUESTA PRESENTADA Y POR LAS NORMAS VIGENTES 4. CUMPLIR A CABALIDAD CON EL PLAZO ESTABLECIDO PARA LA EJECUCIÓN DEL OBJETO CONTRACTUAL. 5. ATENDER DE MANERA OPORTUNA LAS CONSULTAS Y RECOMENDACIONES DEL DISTRITO, CON EL OBJETO DE GARANTIZAR EL ADECUADO CUMPLIMIENTO DEL OBJETO CONTRACTUAL. 6. SUMINISTRAR AL DISTRITO, A TRAVÉS DEL SUPERVISOR DEL CONTRATO TODA LA INFORMACIÓN QUE SE REQUIERA CON EL FIN DE QUE ESTOS PUEDAN VERIFICAR TANTO EL CUMPLIMIENTO DE LOS REQUISITOS Y COMPROMISOS CONTRACTUALES COMO LOS LEGALES A QUE HAYA LUGAR EN RAZÓN DEL CONTRATO. 7. ATENDER LOS REQUERIMIENTOS DEL SUPERVISOR LA ATENCIÓN DE RECLAMACIONES SE HARÁ DENTRO DE LAS 48 HORAS, DESPUÉS DE RECIBIDO EL RECLAMO. 8. INFORMAR OPORTUNAMENTE AL SUPERVISOR DEL CONTRATO, DE CUALQUIER SITUACIÓN QUE PUEDA AFECTAR LA CORRECTA EJECUCIÓN DE ESTE. 9. SUSCRIBIR LAS PÓLIZAS ESTABLECIDAS EN EL PLIEGO DE CONDICIONES. 10. CUMPLIR CON LAS OBLIGACIONES DE PAGAR MENSUALMENTE LOS APORTES A LOS SISTEMAS DE SEGURIDAD SOCIAL Y CAJAS DE COMPENSACIÓN FAMILIAR, INSTITUTO COLOMBIANO DE BIENESTAR FAMILIAR Y SENA CUANDO A ELLO HAYA LUGAR, DE ACUERDO EL ARTÍCULO 1 DE LA LEY 828 DE 2.003. PARA TAL FIN DEBERÁ ALLEGAR CON LA CORRESPONDIENTE FACTURA MENSUAL CERTIFICACIÓN DONDE CONSTE DICHO CUMPLIMIENTO FIRMADA POR EL REPRESENTANTE LEGAL O REVISOR FISCAL, SI CONFORME A LAS NORMAS PERTINENTES O ESTATUTOS ESTUVIERA OBLIGADO A HACERLO. 11. AMPLIAR LA VIGENCIA DE LAS GARANTÍAS AÚN EN EL PROCESO DE LIQUIDACIÓN DEL CONTRATO, CUANDO ASÍ LO REQUIERA EL SUPERVISOR DEL CONTRATO. 12. LAS DEMÁS QUE SEAN INHERENTES A UN CABAL, EFICIENTE, OPORTUNO Y EFICAZ CUMPLIMIENTO DEL OBJETO CONTRACTUAL. 13. MANTENER DURANTE LA VIGENCIA DEL CONTRATO, LA PLANTA DE PERSONAL OFRECIDA AL MOMENTO DE PRESENTAR LA OFERTA, LA CUAL SOLO PODRÁ SER MODIFICADA CON AUTORIZACIÓN DEL DISTRITO, Y EL NUEVO PERSONAL PROPUESTO DEBERÁ TENER UNA EXPERIENCIA Y ESTUDIOS IGUAL O MAYOR QUE LA REQUERIDA EN EL PROCESO DE SELECCIÓN PARA EL PERFIL EN EL CUAL SE VA A DESEMPEÑAR. 14. ESTE PERSONAL DEBERÁ CAPACITARSE EL MANEJO DE LA HERRAMIENTA MERCURIO Y MANEJAR EL OUTLOOK DE LA ENTIDAD. 15. EL CORREDOR DE SEGUROS ATENDERÁ TODAS LAS CONSULTAS Y SUMINISTRARÁ LA INFORMACIÓN QUE OTRAS SECRETARIAS REQUIERAN SIN IMPORTAR DE QUE VIGENCIA SE HAGA ALUSIÓN. POR ELLO DEBERÁ INFORMARSE SOBRE EL PROGRAMA DE SEGUROS DEL DISTRITO.</t>
  </si>
  <si>
    <t>8201407683-8201407684</t>
  </si>
  <si>
    <t>REGIMEN ESPECIAL</t>
  </si>
  <si>
    <t>https://community.secop.gov.co/Public/Tendering/OpportunityDetail/Index?noticeUID=CO1.NTC.10293927&amp;isFromPublicArea=True&amp;isModal=False</t>
  </si>
  <si>
    <t>21-44-101498584</t>
  </si>
  <si>
    <t>RUBIEL MENDOZA</t>
  </si>
  <si>
    <t>CO1. BDOS.10224105</t>
  </si>
  <si>
    <t>267 DE 2026</t>
  </si>
  <si>
    <t>901312112-4</t>
  </si>
  <si>
    <t>CAMERFIRMA COLOMBIA SAS</t>
  </si>
  <si>
    <t>32101617-43233201</t>
  </si>
  <si>
    <t>ADQUISICIÓN  DE CERTIFICADO DE FIRMA DIGITAL DE FUNCIÓN PÚBLICA PARA FUNCIONARIOS DE LA AGENCIA DE EDUCACIÓN POSTSECUNDARIA DE MEDELLIN</t>
  </si>
  <si>
    <t>1. EL CONTRATISTA DEBERÁ BRINDAR SOPORTE TÉCNICO POR MEDIO TELEFÓNICO Y CHAT PARA USO DEL CERTIFICADO DIGITAL DURANTE EL TIEMPO QUE SE ENCUENTRE ACTIVO EL MISMO. 2. EL CONTRATISTA SE OBLIGA A ENTREGAR 7 CERTIFICADOS DE FIRMA DIGITAL DE FUNCIÓN PÚBLICA CON TOKENDE FORMA OPORTUNA, BAJO LOS PARÁMETROS ESTABLECIDOS EN LAS ESPECIFICACIONES Y CONDICIONES TÉCNICAS. 3. GARANTIZAR QUE CADA CERTIFICADO DIGITAL DE FUNCIÓN PÚBLICA (REPRESENTANTE LEGAL Y PERTENENCIA A LA AGENCIA) PUEDE ACCEDER A UN CUPO DE REPOSICIÓN EN CASO DE CAMBIO DE TITULAR Y/O RAZÓN SOCIAL O PÉRDIDA DE TOKEN (EN CASO DE QUE FUNCIONE CON TOKEN) EN UN PLAZO DE 2 DÍAS COMO TIEMPO MÁXIMO DE RESPUESTA A DICHA REPOSICIÓN O CAMBIO DE TITULAR DE LA FIRMA, SIN NINGÚN COSTO PARA LA AGENCIA. 4. EL TOKEN O FORMA ESTABLECIDA POR EL CONTRATISTA SOBRE COMO FUNCIONE EL CERTIFICADO DE FIRMA DIGITAL, SE DEBERÁ ENTREGAR EN LAS INSTALACIONES DE SAPIENCIA EN UN MÁXIMO DE 8 DÍAS HÁBILES, DESPUÉS DE REALIZADO EL PAGO. 5. INFORMAR AL SUPERVISOR DEL CONTRATO INMEDIATAMENTE LAS NOVEDADES QUE PUEDAN OCASIONAR LA SUSPENSIÓN DEL CONTRATO Y PROPONER LAS POSIBLES SOLUCIONES. 6. CUMPLIR CON LOS REQUERIMIENTOS DEL OBJETO CONTRACTUAL Y DE LA PROPUESTA PRESENTADA. 7. AMPARAR EL ENVÍO EN CASO DE SINIESTRO O EVENTUALIDADES PROPIAS DE LA OPERACIÓN. 8. SUMINISTRAR DATOS Y LÍNEAS DE CONTACTO PARA ATENDER LOS REQUERIMIENTOS QUE SE SUSCITEN EN LA PRESTACIÓN DEL SERVICIO. 9. BRINDAR SERVICIO DE REPOSICIÓN DEL CERTIFICADO DIGITAL A LOS USUARIOS DESIGNADOS POR LA AGENCIA EN LOS SIGUIENTES CASOS: • CAMBIO DE TITULAR. (CUANDO LA ENTIDAD ESTIME CAMBIAR EL USUARIO AUTORIZADO). • CAMBIO DE CARGO/ POLÍTICA. • POR BLOQUEO DE CLAVE, CUANDO LA FECHA DE EMISIÓN DEL CERTIFICADO SEA MAYOR A 3 MESES. • POR HURTO O PÉRDIDA DEL DISPOSITIVO CRIPTOGRÁFICO. • DAR SOPORTE TÉCNICO CON PERSONAL ESPECIALIZADO, DURANTE LA VIGENCIA DEL RESPECTIVO CERTIFICADO DIGITAL CONSISTENTE EN ASESORÍA Y AYUDA EN LA SOLUCIÓN DE PROBLEMAS RELACIONADOS CON EL CERTIFICADO DIGITAL ASÍ: ACCESO TELEFÓNICO DE 08:00 A.M. A 18:00 P.M. DE LUNES A VIERNES A TRAVÉS DE UNA LÍNEA 01 8000 GRATUITA, LÍNEA FIJO NACIONAL, ITBX Y LÍNEA CELULAR QUE EL PROVEEDOR TENGA HABILITADO PARA PRESTAR SERVICIO TÉCNICO. 10. DAR SOPORTE TÉCNICO POR MEDIO TELEFÓNICO Y CHAT PARA EL USO DEL CERTIFICADO DIGITAL DURANTE EL TIEMPO QUE SE ENCUENTRE ACTIVO. 11. CUMPLIR CON TODAS LAS OBLIGACIONES LEGALES Y REGLAMENTARIAS RELACIONADAS CON EL SERVICIO PÚBLICO DE FIRMA ELECTRÓNICA (DIGITAL). 12. EL FUNCIONARIO O FUNCIONARIOS QUE HAGAN USO DE LA FIRMA ELECTRÓNICA DEBERÁ MANTENER CONTROL Y CUSTODIA SOBRE LOS DATOS DE CREACIÓN DE LA FIRMA. (DECRETO 2364 DE 2012). 13. EL FUNCIONARIO O FUNCIONARIOS QUE HAGAN USO DE LA FIRMA ELECTRÓNICA DEBERÁ ACTUAR CON DILIGENCIA PARA EVITAR LA UTILIZACIÓN NO AUTORIZADA DE SUS DATOS DE CREACIÓN DE LA FIRMA. 14. EL FUNCIONARIO O FUNCIONARIOS QUE HAGAN USO DE LA FIRMA ELECTRÓNICA DEBERÁ DAR AVISO OPORTUNO A CUALQUIER PERSONA QUE POSEA, HAYA RECIBIDO O VAYA A RECIBIR DOCUMENTOS O MENSAJES DE DATOS FIRMADOS ELECTRÓNICAMENTE POR EL FIRMANTE, SI: • EL FIRMANTE SABE QUE LOS DATOS DE CREACIÓN DE LA FIRMA HAN QUEDADO EN ENTREDICHO; O • LAS CIRCUNSTANCIAS DE QUE TIENE CONOCIMIENTO EL FIRMANTE DAN LUGAR A UN RIESGO CONSIDERABLE DE QUE LOS DATOS DE CREACIÓN DE LA FIRMA HAYAN QUEDADO EN ENTREDICHO. 15. INFORMAR AL PROVEEDOR, INMEDIATAMENTE SE IDENTIFIQUE LA DESAPARICIÓN O PÉRDIDA DE TOKEN EN CASO DE QUE EL SERVICIO FUNCIONE CON TOKEN.</t>
  </si>
  <si>
    <t>https://community.secop.gov.co/Public/Tendering/OpportunityDetail/Index?noticeUID=CO1.NTC.10256533&amp;isFromPublicArea=True&amp;isModal=False</t>
  </si>
  <si>
    <t>http://medellin.gestiontransparente.com/Rendicion/RegIngresoContract.aspx?p1=267-2026&amp;event=inicio</t>
  </si>
  <si>
    <t>18-44-101113996</t>
  </si>
  <si>
    <t>MIN 005 DE 2026</t>
  </si>
  <si>
    <t>CO1.PCCNTR.9515224</t>
  </si>
  <si>
    <t>268 DE 2026</t>
  </si>
  <si>
    <t>804000673-3</t>
  </si>
  <si>
    <t>HARDWARE ASESORÍAS SOFTWARE LTDA</t>
  </si>
  <si>
    <t>43211507-43211500</t>
  </si>
  <si>
    <t>ADQUISICIÓN DE COMPUTADORES DE ESCRITORIO TODO EN UNO DE CATEGORÍA AVANZADA PARA EL FORTALECIMIENTO DE LA GESTIÓN ADMINISTRATIVA Y OPERATIVA DE LA AGENCIA DE EDUCACIÓN POSTSECUNDARIA DE MEDELLÍN – SAPIENCIA.</t>
  </si>
  <si>
    <t>1. AL MOMENTO DE LA COTIZACIÓN EL PROVEEDOR DEBERÁ ADJUNTAR EL CATÁLOGO DEL PRODUCTO DONDE SE PUEDAN VERIFICAR TODAS LAS CARACTERÍSTICAS TÉCNICAS DEL EQUIPO QUE OFRECE CON RESPECTO A LAS ESPECIFICACIONES TÉCNICAS DE LA FICHA TÉCNICA DEL ANEXO TÉCNICO. 2. ENTREGAR LOS COMPUTADORES EN CANTIDADES Y CARACTERÍSTICAS INDICADAS EN EL CONTRATO, A ENTERA SATISFACCIÓN DE LA ENTIDAD. 3. ENTREGAR LOS COMPUTADORES CON LA GARANTÍA DE FÁBRICA ESTABLECIDA EN LA FICHA TÉCNICA 4. CUMPLIR CON EL OBJETO CONTRACTUAL Y TODAS SUS ESPECIFICACIONES TÉCNICAS 5. COLABORAR EN LO QUE SEA NECESARIO PARA EL CUMPLIMIENTO DEL OBJETO CONTRACTUAL 6. GARANTIZAR LA CALIDAD DEL BIEN Y RESPONDER POR ELLA DE CONFORMIDAD CON EL ARTÍCULO 5 NUMERAL 4 DE LA LEY 80 DE 1993. 7. ATENDER SIN DILACIONES LOS RECLAMOS QUE SURJAN POR LA CALIDAD DE LOS ELEMENTOS SUMINISTRADOS. 8. SUFRAGAR LOS COSTOS DE TRANSPORTE QUE SE GENERE LA ENTREGA DE LOS ELEMENTOS A LA AGENCIA. 9. LOS ELEMENTOS QUE PRESENTEN DE MALA CALIDAD O QUE VENGAN SIN SU RESPECTIVO EMPAQUE ORIGINAL DE FÁBRICA, DEBERÁN SER CAMBIADOS POR OTROS CON LAS MISMAS CARACTERÍSTICAS Y ESPECIFICACIONES TÉCNICAS SOLICITADAS 10. PRESENTAR DE MANERA OPORTUNA Y DEBIDAMENTE DILIGENCIADA LA FACTURA DE VENTA JUNTO CON SUS ANEXOS DE LEY, PARA LO CUAL SOLICITARÁ LA CORRESPONDIENTE ACTA DE RECIBO A SATISFACCIÓN. 11. CUMPLIR LAS OBLIGACIONES SURGIDAS DEL CONTRATO, INCLUYENDO EL PAGO DE MULTAS Y CLÁUSULA PENAL PECUNIARIA POR LOS PERJUICIOS DIRECTOS DERIVADOS DEL INCUMPLIMIENTO TOTAL O PARCIAL DE LAS OBLIGACIONES NACIDAS DEL CONTRATO, ASÍ COMO DE SU CUMPLIMIENTO TARDÍO O DEFECTUOSO, CUANDO ELLOS SON IMPUTABLES AL CONTRATISTA. 12. ATENDER LAS OBSERVACIONES REALIZADAS POR EL SUPERVISOR ENCARGADOS DE EJERCER LA VIGILANCIA Y CONTROL DEL CONTRATO. PARA EL PAGO DEBERÁ PRESENTAR LA FACTURA ELECTRÓNICA DE VENTA VALIDADA PREVIAMENTE POR LA DIAN, COMO REQUISITO NECESARIO PARA EL PAGO DE LOS BIENES Y/O SERVICIOS CONTRATADOS 13. EL CONTRATISTA DEBERÁ SOSTENER LOS PRECIOS OFERTADOS DURANTE TODA LA EJECUCIÓN DEL CONTRATO, BAJO LAS MISMAS ESPECIFICACIONES TÉCNICAS SOLICITADAS POR SAPIENCIA - EN EL PRESENTE PROCESO DE CONTRATACIÓN. 14. PROPORCIONAR UN PRODUCTO FUNCIONAL: EL PROVEEDOR DEBE GARANTIZAR QUE EL PRODUCTO FUNCIONE SEGÚN LO ESPECIFICADO Y CUMPLA CON LOS REQUISITOS ACORDADOS. 15. EL CONTRATISTA DEBERÁ REALIZAR LA ENTREGA EN EL LUGAR ASIGNADO POR LA AGENCIA DE EDUCACIÓN POSTSECUNDARIA DE MEDELLÍN - SAPIENCIA. 16. LAS CAJAS DE LOS EQUIPOS Y PERIFÉRICOS NO DEBEN EXIGIRSE PARA GESTIONAR EL TRÁMITE DE LA GARANTÍA. 17. NO PODRÁ SEÑALAR CONDICIONES DIFERENTES A LAS ESTABLECIDAS EN LOS ESTUDIOS Y DOCUMENTOS PREVIOS, PROYECTO PLIEGO DE CONDICIONES, PLIEGO DE CONDICIONES DEFINITIVO Y ADENDAS SI LAS HUBIERE. EN CASO DE HACERLO, SE TENDRÁN POR NO ESCRITAS Y, POR LO TANTO, PREVALECERÁN LAS DISPOSICIONES CONTENIDAS EN LOS ESTUDIOS Y DOCUMENTOS PREVIOS, PROYECTO PLIEGO DE CONDICIONES Y PLIEGO DE CONDICIONES Y ADENDAS SI LAS HUBIERE. 18. PRESENTAR DE MANERA OPORTUNA LOS DOCUMENTOS NECESARIOS PARA EL PAGO DE CONFORMIDAD CON LA FORMA DE PAGO ESTABLECIDA EN EL PRESENTE DOCUMENTO. 19. LAS DEMÁS QUE SEAN REQUERIDAS Y QUE GUARDEN RELACIÓN CON EL OBJETO Y ALCANCE DEL CONTRATO.</t>
  </si>
  <si>
    <t>SELECCIÓN ABREVIADA DE SUBASTA INVERSA</t>
  </si>
  <si>
    <t>https://community.secop.gov.co/Public/Tendering/OpportunityDetail/Index?noticeUID=CO1.NTC.10193162&amp;isFromPublicArea=True&amp;isModal=False</t>
  </si>
  <si>
    <t>http://medellin.gestiontransparente.com/Rendicion/RegIngresoContract.aspx?p1=268-2026&amp;event=inicio</t>
  </si>
  <si>
    <t>400 47 994000114729</t>
  </si>
  <si>
    <t>SASI 001 DE 2026</t>
  </si>
  <si>
    <t>LUISA FERNANDA MARTINEZ</t>
  </si>
  <si>
    <t>CO1.BDOS.10304015</t>
  </si>
  <si>
    <t>269 DE 2026</t>
  </si>
  <si>
    <t>890981796-1</t>
  </si>
  <si>
    <t>FUNDACION UNIVERSITARIA ESUMER</t>
  </si>
  <si>
    <t>86111701-86111602</t>
  </si>
  <si>
    <t>AUNAR ESFUERZOS PARA LA IMPLEMENTACIÓN Y EJECUCIÓN DE UN PROGRAMA DE FORMACIÓN EN INGLÉS FUNCIONAL PARA EL TRABAJO, MEDIANTE CURSOS DE CINCUENTA (50) HORAS, DIRIGIDO A CIUDADANÍA DEL DISTRITO DE MEDELLÍN, EN EL MARCO DE LAS ESTRATEGIAS DE FORTALECIMIENTO DE CAPACIDADES Y CONTINUIDAD DE TRAYECTORIAS FORMATIVAS LIDERADAS POR SAPIENCIA, PRIORIZANDO PERSONAS QUE HAYAN PARTICIPADO PREVIAMENTE EN PROCESOS DE FORMACIÓN EN INGLÉS DESARROLLADOS A TRAVÉS DE @MEDELLÍN Y MEDELLÍNGLISH-SAPIENCIA DESDE EL 2024.</t>
  </si>
  <si>
    <t>DESTINAR LOS APORTES DE LA AGENCIA A LA EJECUCIÓN DE ACTIVIDADES ENMARCADAS DENTRO DEL OBJETO DEL CONVENIO. B. CUMPLIR A CABALIDAD LA DISPONIBILIDAD HORARIA ESTABLECIDA EN LA PROPUESTA METODOLÓGICA APROBADA PARA EL DESARROLLO DEL PROGRAMA. C. GARANTIZAR EL ACCESO Y USO DE HERRAMIENTAS TECNOLÓGICAS QUE SOPORTEN LA GESTIÓN ACADÉMICA Y OPERATIVA DEL PROGRAMA, ASÍ COMO EL DESARROLLO DE ACTIVIDADES FORMATIVAS EN ENTORNOS VIRTUALES SINCRÓNICOS, PRIVILEGIANDO ESPACIOS DE INTERACCIÓN PRESENCIALES Y PRÁCTICA DEL IDIOMA, COMPLEMENTADOS, CUANDO APLIQUE, CON HERRAMIENTAS VIRTUALES DE APOYO. D. VALIDACIÓN POR PARTE DEL ASOCIADO DE LA INFORMACIÓN REGISTRADA POR LOS ASPIRANTES EN LA PLATAFORMA DE INSCRIPCIÓN Y DE LOS DOCUMENTOS SOPORTE APORTADOS, EN RELACIÓN CON LOS LISTADOS PRIORIZADOS POR SAPIENCIA, Y MATRÍCULA DE QUIENES CUMPLAN CON LOS REQUISITOS, SIN MODIFICAR DICHOS LISTADOS. E. GARANTIZAR EL INICIO OPORTUNO DE LOS CURSOS CONFORME AL CRONOGRAMA APROBADO POR SAPIENCIA F. DISPONER DE LA PLANTILLA DE DOCENTES NECESARIOS PARA EL PROGRAMA OFERTADO; Y DE ACUERDO CON LAS CARACTERÍSTICAS DEL PROGRAMA FORMATIVO. G. GESTIONAR EL PROCESO DE VALIDACIÓN, SELECCIÓN Y MATRÍCULA DE LOS PARTICIPANTES AL PROGRAMA, A PARTIR DE LAS BASES DE DATOS SUMINISTRADAS POR SAPIENCIA, GARANTIZANDO LA APLICACIÓN DEL ESQUEMA DE PRIORIZACIÓN DEFINIDO POR LA ENTIDAD, LA VERIFICACIÓN DEL CUMPLIMIENTO DE LOS REQUISITOS PARA CADA GRUPO POBLACIONAL Y EL ADECUADO REGISTRO DE LA INFORMACIÓN DE LOS BENEFICIARIOS, DE ACUERDO CON LOS LINEAMIENTOS DEFINIDOS POR SAPIENCIA. H. REALIZAR LA VALIDACIÓN DE LAS CONDICIONES DE ENTRADA DE TODOS LOS PARTICIPANTES MEDIANTE LA APLICACIÓN DE UNA PRUEBA DIAGNÓSTICA DE INGRESO, CON EL FIN DE IDENTIFICAR SUS CONOCIMIENTOS PREVIOS Y ORGANIZAR LOS GRUPOS DE FORMACIÓN CON CRITERIOS DE HOMOGENEIDAD EN EL IDIOMA. ESTA PRUEBA SERÁ OBLIGATORIA PARA LA TOTALIDAD DE LOS BENEFICIARIOS Y TENDRÁ FINES EXCLUSIVAMENTE PEDAGÓGICOS, SIN CONSTITUIR UN MECANISMO DE CERTIFICACIÓN O CLASIFICACIÓN FORMAL DE NIVEL. I. J. CONFORMAR LOS GRUPOS DE FORMACIÓN GARANTIZANDO COHERENCIA EN LAS CONDICIONES DE ENTRADA DE LOS PARTICIPANTES, EVITANDO LA MEZCLA DE PERFILES CON CONOCIMIENTOS SIGNIFICATIVAMENTE DISPARES. RENDIR INFORMES TÉCNICOS MENSUALES DE LA EJECUCIÓN DEL CONVENIO, DONDE SE REPORTE EL CUMPLIMIENTO DEL OBJETO Y ALCANCE CONTRACTUAL, LAS CONDICIONES Y ESPECIFICACIONES TÉCNICAS DE LOS ESTUDIOS PREVIOS Y LOS COMPROMISOS ESPECÍFICOS CONSIGNADOS EN LA MINUTA DE ESTE, SEGÚN SOLICITUD DE SAPIENCIA. K. PRESENTACIÓN DE INFORMES FINANCIEROS MENSUALES DE LA EJECUCIÓN DETALLADA DEL APORTE DE SAPIENCIA Y EL ASOCIADO, EN DONDE SE REPORTEN LAS CONCILIACIONES FINANCIERAS EN EL FORMATO ASIGNADO POR LA SUPERVISIÓN, Y LOS RESPECTIVOS SOPORTES QUE AVALAN LA EJECUCIÓN REPORTADA. L. RENDIR TRES (3) INFORMES TÉCNICOS DE EJECUCIÓN PARA LOS DESEMBOLSOS, LOS CUALES DEBERÁN EVIDENCIAR EL CUMPLIMIENTO DEL OBJETO, ALCANCE, ENTREGABLES PARA LOS DESEMBOLSOS Y OBLIGACIONES DEL CONVENIO, DE ACUERDO CON LOS LINEAMIENTOS DEFINIDOS POR SAPIENCIA. M. ENTREGAR AL SUPERVISOR, JUNTO CON CADA INFORME TÉCNICO, UN REGISTRO ACTUALIZADO DE PARTICIPANTES QUE INCLUYA NOMBRE COMPLETO, DOCUMENTO DE IDENTIDAD, CURSO ASIGNADO Y ESTADO DE CERTIFICACIÓN, EN EL FORMATO DEFINIDO POR SAPIENCIA. N. IMPLEMENTAR ESTRATEGIAS DE PERMANENCIA Y PREVENCIÓN DE DESERCIÓN DE LOS PARTICIPANTES DEL PROGRAMA, MEDIANTE EL REGISTRO DE ASISTENCIA POR SESIÓN Y LA ACTIVACIÓN DE UN CONTACTO DIRECTO CON EL PARTICIPANTE ANTE LA AUSENCIA DE UNA O MÁS SESIONES CONSECUTIVAS, A CARGO DEL DOCENTE O COORDINADOR DEL GRUPO. AL CIERRE DE CADA CURSO, SE CONSOLIDARÁ UNA FICHA INDIVIDUAL POR PARTICIPANTE QUE REGISTRE ASISTENCIA TOTAL Y ESTADO DE CERTIFICACIÓN. LOS RESULTADOS SE REPORTARÁN EN LOS INFORMES TÉCNICOS MENSUALES DE EJECUCIÓN DEL CONVENIO, INCLUYENDO UN CONSOLIDADO POR COHORTE CON EL NÚMERO DE PARTICIPANTES QUE INICIARON, FINALIZARON Y SE CERTIFICARON, Y UN ANÁLISIS BREVE DE LAS CAUSAS DE DESERCIÓN CUANDO APLIQUE. O. MANTENER PARA LA EJECUCIÓN DEL CONVENIO EL PERSONAL MISIONAL, TÉCNICO Y ADMINISTRATIVO PROPUESTO EN LA OFERTA, PARA CUMPLIR CON EL OBJETO DEL CONVENIO. P. ABRIR UNA CUENTA DE AHORRO EXCLUSIVA PARA EL DESEMBOLSO DE LOS APORTES DEL CONVENIO, UNA VEZ PARAMETRICE EL CONVENIO MEDIANTE LA PLATAFORMA SECOP II E INICIE SU EJECUCIÓN (NO SE RECIBIRÁN CUENTAS CUYA APERTURA SEA PREVIA A LA FIRMA DEL CONVENIO). Q. APORTAR LOS DOCUMENTOS SOPORTE DEL TRASLADO DE LOS RECURSOS APORTADOS POR EL ASOCIADO A LA CUENTA EXCLUSIVA DEL CONVENIO, TALES COMO EL COMPROBANTE BANCARIO DEL TRASLADO DE LOS RECURSOS Y EL EXTRACTO BANCARIO EN QUE SE EVIDENCIE EL INGRESO DE LOS MISMOS. R. REALIZAR EL CIERRE DE LA CUENTA DE AHORROS CREADA PARA EL USO EXCLUSIVO DE LOS APORTES REALIZADOS POR SAPIENCIA EN EL PROCESO DE LIQUIDACIÓN, PREVIA SOLICITUD DE LA AGENCIA. S. RENDIR UN INFORME FINAL DE EJECUCIÓN DETALLADA DE LOS COMPROMISOS TÉCNICOS, JURÍDICOS Y FINANCIEROS DEL CONVENIO. T. GARANTIZAR EL ADECUADO TRATAMIENTO DE LOS DATOS PERSONALES DE LOS PARTICIPANTES, CONFORME A LA NORMATIVA VIGENTE. U. ENVIAR MENSUALMENTE LOS EXTRACTOS BANCARIOS DE LA CUENTA DE AHORROS PARA INFORMAR LOS RENDIMIENTOS FINANCIEROS GENERADOS EN LA MISMA. V. REINTEGRAR MENSUALMENTE LOS RENDIMIENTOS FINANCIEROS GENERADOS EN LA CUENTA DE AHORROS EXCLUSIVA Y ENVIAR LOS SOPORTES DE REINTEGRO A LOS ENLACES FINANCIEROS DE LA SUPERVISIÓN DEL CONVENIO, LOS CUALES ESTARÁN DISTRIBUIDOS DE CONFORMIDAD A LOS APORTES REALIZADOS POR CADA UNA DE LAS PARTES. W. REALIZAR UN INFORME FINAL FINANCIERO DETALLADO DEL CONVENIO QUE PRESENTE LA FIRMA Y NÚMERO DE TARJETA PROFESIONAL DEL CONTADOR(A), JUNTO CON EL CERTIFICADO DE LA JUNTA CENTRAL DE CONTADORES Y COPIA DE LA TARJETA PROFESIONAL. ADICIONALMENTE, SE REQUIERE SEAN ANEXADOS LOS SOPORTES QUE SEAN NECESARIOS Y DETALLEN LA EJECUCIÓN FINANCIERA EN CONJUNTO CON LOS COMPROBANTES SOLICITADOS POR SAPIENCIA. X. EMITIR Y ENTREGAR CERTIFICADO DE CULMINACIÓN A CADA PARTICIPANTE QUE COMPLETE SATISFACTORIAMENTE EL CURSO, DENTRO DE LOS QUINCE (15) DÍAS HÁBILES SIGUIENTES AL CIERRE DE CADA COHORTE, Y REMITIR EL LISTADO DE CERTIFICADOS EMITIDOS AL SUPERVISOR COMO SOPORTE DEL INFORME TÉCNICO CORRESPONDIENTE. Y. RESPONDER OPORTUNAMENTE A LOS REQUERIMIENTOS DEL SUPERVISOR DESIGNADO POR SAPIENCIA, EN ARAS DE DETALLAR Y COMPLEMENTAR EVIDENCIAS DE LA EJECUCIÓN DEL CONVENIO EN LOS COMPONENTES TÉCNICO Y FINANCIERO. Z. REINTEGRAR LOS RECURSOS NO EJECUTADOS DEL CONVENIO A LOS QUE HAYA A LUGAR Y ENVIAR EL SOPORTE DE REINTEGRO A LOS ENLACES FINANCIEROS DE LA SUPERVISIÓN DEL CONVENIO. EL REINTEGRO DE ESTOS RECURSOS SE REALIZARÁ EN PROPORCIONALMENTE AL MONTO TOTAL NO EJECUTADO DE CADA APORTE.</t>
  </si>
  <si>
    <t>CONVENIO DE ASOCIACIÓN</t>
  </si>
  <si>
    <t>CONVENIO ESPECIAL DE ASOCIACIÓN</t>
  </si>
  <si>
    <t xml:space="preserve">MARÍA CAROLINA RENDÓN ARENAS </t>
  </si>
  <si>
    <t>https://community.secop.gov.co/Public/Tendering/OpportunityDetail/Index?noticeUID=CO1.NTC.10339627&amp;isFromPublicArea=True&amp;isModal=False</t>
  </si>
  <si>
    <t>http://medellin.gestiontransparente.com/Rendicion/RegIngresoContract.aspx?p1=269-2026&amp;event=inicio</t>
  </si>
  <si>
    <t>4528955</t>
  </si>
  <si>
    <t>COAS 001 DE 2026</t>
  </si>
  <si>
    <t>270 DE 2026</t>
  </si>
  <si>
    <t>890984761-8</t>
  </si>
  <si>
    <t>EMPRESA PARA LA SEGURIDAD Y SOLUCIONES URBANAS - ESU</t>
  </si>
  <si>
    <t>80101600-78111800</t>
  </si>
  <si>
    <t>CONTRATO INTERADMINISTRATIVO ESPECIFICO NO. 26 DE ADMINISTRACIÓN DELEGADA DE RECURSOS PARA PRESTAR APOYO LOGÍSTICO EN EL SERVICIO DE TRANSPORTE TERRESTRE AUTOMOTOR ESPECIAL DE PASAJEROS, REGIDO POR EL CONVENIO INTERADMINISTRATIVO MARCO DE ADMINISTRACIÓN DELEGADA NO. 039 DE 2015, CELEBRADO ENTRE LA AGENCIA DE EDUCACIÓN POSTSECUNDARIA DE MEDELLÍN – SAPIENCIA Y LA EMPRESA PARA LA SEGURIDAD Y SOLUCIONES URBANAS – ESU</t>
  </si>
  <si>
    <t>CONTRATO INTERADMINISTRATIVO ESPECIFICO NO. 26 DE ADMINISTRACIÓN DELEGADA DE RECURSOS PARA PRESTAR APOYO LOGÍSTICO EN EL SERVICIO DE TRANSPORTE TERRESTRE AUTOMOTOR ESPECIAL DE PASAJEROS, REGIDO POR EL CONVENIO INTERADMINISTRATIVO MARCO DE ADMINISTRACIÓN DELEGADA NO. 039 DE 2015, CELEBRADO ENTRE LA AGENCIA DE EDUCACIÓN POSTSECUNDARIA DE MEDELLÍN – SAPIENCIA Y LA EMPRESA PARA LA SEGURIDAD Y SOLUCIONES URBANAS – ESU.</t>
  </si>
  <si>
    <t>CONTRATO INTERADMINISTRATIVO</t>
  </si>
  <si>
    <t>271 DE 2026</t>
  </si>
  <si>
    <t>80101600-92121500</t>
  </si>
  <si>
    <t>CONTRATO INTERADMINISTRATIVO ESPECIFICO NRO. 25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</si>
  <si>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1. REALIZAR LA ADMINISTRACIÓN Y EJECUCIÓN EFICIENTE DE LOS RECURSOS ENCOMENDADOS, EN LA TOTALIDAD DE LOS COMPONENTES REQUERIDOS. 2. DESARROLLAR EL PROCESO DE SELECCIÓN Y CONTRATACIÓN EFICIENTE DE LOS SERVICIOS DE SEGURIDAD Y VIGILANCIA SOLICITADOS POR EL CLIENTE. 3. REINTEGRAR LOS RENDIMIENTOS FINANCIEROS QUE SE GENEREN EN LA ADMINISTRACIÓN DE LOS RECURSOS PERTENECIENTES AL CONTRATO INTERADMINISTRATIVO, PREVIA PRESENTACIÓN DE CUENTA DE COBRO, LA CUAL DEBE SER AVALADA POR EL SUPERVISOR DEL CONTRATO INTERADMINISTRATIVO DE MANDATO Y POR LA ESU. EN CASO DE QUE EL CONTRATO INTERADMINISTRATIVO DE MANDATO HUBIERE GENERADO GRAVAMEN A LOS MOVIMIENTOS FINANCIEROS ESTE VALOR SE COMPENSARÁ CON LOS RENDIMIENTOS FINANCIEROS GENERADOS POR LA CUENTA BANCARIA. 4. LIQUIDAR OPORTUNAMENTE LOS CONTRATOS SUSCRITOS CON LOS TERCEROS, ALIADOS PROVEEDORES DE LA ESU QUIENES PRESTARÁN EL SERVICIO DE VIGILANCIA, DE ACUERDO CON EL REGLAMENTO DE CONTRATACIÓN DE LA ESU. 5. REALIZAR PAGO OPORTUNO A LOS PROVEEDORES DE BIENES Y SERVICIOS CONTRATADOS EN EJECUCIÓN DEL CONTRATO INTERADMINISTRATIVO DE MANDATO A SUSCRIBIR. ESTE PAGO ESTARÁ SUPEDITADO A LA DISPONIBILIDAD DE RECURSOS EN LA CUENTA BANCARIA INSCRITA EN ATENCIÓN AL CONTRATO INTERADMINISTRATIVO DE MANDATO A SUSCRIBIR. 6. ENVIAR REPORTE MENSUAL DE LA EJECUCIÓN PRESUPUESTAL DE LOS RECURSOS TRANSFERIDOS A LA EMPRESA. 7. COORDINAR PERMANENTEMENTE CON EL ÁREA ADMINISTRATIVA DEL CONTRATO INTERADMINISTRATIVO DE MANDATO EN LO RELACIONADO CON EL PLAZO DE EJECUCIÓN DE CONTRATOS Y EN GENERAL CON EL DESARROLLO DE LOS COMPONENTES. 8. ADOPTAR LAS POLÍTICAS Y ESTRATEGIAS DE MEJORAMIENTO AL PROCESO DE ADMINISTRACIÓN QUE SE IDENTIFIQUEN EN EL DESARROLLO DEL MISMO, QUE PERMITA GANAR SIEMPRE EN TRANQUILIDAD Y CONFIANZA EN EL MANEJO DE LOS RECURSOS. 9. APLICAR LOS CONTROLES QUE SE ESTABLEZCAN POR PARTE DE LA SUPERVISIÓN DE LA AGENCIA DE EDUCACIÓN POSTSECUNDARIA DE MEDELLÍN SAPIENCIA, EN EL SUMINISTRO DE LOS BIENES Y SERVICIOS OBJETO DEL FUTURO CONTRATO INTERADMINISTRATIVO. 10. ESTABLECER UN CANAL DE COMUNICACIÓN EFECTIVO A TRAVÉS DE LAS PERSONAS AUTORIZADAS POR LAS PARTES PARA REALIZAR LOS AJUSTES NECESARIOS AL CONTRATO INTERADMINISTRATIVO, REALIZANDO ACOMPAÑAMIENTO PERMANENTE, TANTO AL VIGILANTE COMO A SUS ADMINISTRADORES, PROPICIANDO UNA COMUNICACIÓN EFICAZ ENTRE LOS GUARDAS DE SEGURIDAD Y EMPRESAS. 11. ANTE LAS SITUACIONES QUE SE PRESENTEN EN LAS SEDES DE LA AGENCIA, EL ENCARGADO DE LA VIGILANCIA EN SITIO DEBE HACER REPORTE A LA LÍNEA 123, PARA RECIBIR APOYO DE LA FUERZA PÚBLICA Y/O LOS ORGANISMOS DE ATENCIÓN DE EMERGENCIAS EN TODOS LOS EVENTOS. 12. ENVIAR OPORTUNAMENTE AL CLIENTE Y PARTES INTERESADAS, INFORME DE LAS NOVEDADES QUE SE PRESENTEN EN EL DESARROLLO DEL CONTRATO INTERADMINISTRATIVO DE MANDATO. EN EL EVENTO DE EXISTIR ALGUNA RECLAMACIÓN POR PARTE DEL CLIENTE ÉSTA SERÁ ATENDIDA Y SE ADELANTARÁN LAS RESPECTIVAS ACCIONES A QUE HAYA LUGAR. 13. GARANTIZAR QUE EL PERSONAL QUE PRESTARÁ EL SERVICIO DE VIGILANCIA SERÁ SELECCIONADO, CAPACITADO Y UNIFORMADO POR EL ALIADO PROVEEDOR. LOS ELEMENTOS DE SEGURIDAD SEÑALADOS SON DE PROPIEDAD DEL CONTRATISTA Y ESTARÁN AL SERVICIO DE LA ENTIDAD CONTRATANTE DURANTE DE LA EJECUCIÓN DEL CONTRATO. ESTOS DEBERÁN PRESENTARSE AL SUPERVISOR DE SAPIENCIA EN CORRECTO FUNCIONAMIENTO EL DÍA QUE ESTABLEZCA COMO INICIO DEL CONTRATO SEGÚN ACTA. 14. REPORTAR DE MANERA INMEDIATA CUALQUIER NOVEDAD O ANOMALÍA EN EL SERVICIO. 15. PRESTAR A TRAVÉS DE UN ALIADO PROVEEDOR EL SERVICIO DE VIGILANCIA A LOS MUEBLES E INMUEBLES, EQUIPO ELÉCTRICO Y ELECTRÓNICO DE LA AGENCIA O EN CUSTODIA DE LA AGENCIA DE ACUERDO CON LAS CONDICIONES Y NECESIDADES DE LA ENTIDAD. 16. REALIZAR TODOS LOS PAGOS DE HONORARIOS, SALARIOS, SEGURIDAD SOCIAL, PARAFISCALES E INDEMNIZACIONES QUE LE CORRESPONDAN DIRECTAMENTE O RESPECTO DEL PERSONAL QUE LLEGARE A EMPLEAR EN LA EJECUCIÓN DEL CONTRATO, EN LAS CUANTÍAS ESTABLECIDAS POR LA LEY Y OPORTUNAMENTE. 17. APORTAR TODO SU CONOCIMIENTO Y EXPERIENCIA PARA DESARROLLAR ADECUADAMENTE EL OBJETO DEL CONTRATO DE CONFORMIDAD CON LO REQUERIDO POR EL CONTRATANTE. 18. REPORTAR LA INFORMACIÓN RELACIONADA CON LA EJECUCIÓN DEL CONTRATO O QUE TENGA INCIDENCIA EN ELLA DE ACUERDO CON LAS REGLAS DEL CONTRATO Y LAS NORMAS QUE LO REGULAN, CUANDO SEA REQUERIDA POR EL CONTRATANTE O SU SUPERVISOR, ADICIONALMENTE A LOS INFORMES QUE REGULARMENTE DEBA PRESENTAR. 19. FACILITAR LA LABOR DE LA SUPERVISIÓN, DANDO RESPUESTA OPORTUNA A LAS OBSERVACIONES O REQUERIMIENTOS QUE SE REALICEN. 20. GUARDAR Y GARANTIZAR ABSOLUTA RESERVA DE LA INFORMACIÓN QUE EN LA EJECUCIÓN DE SUS OBLIGACIONES LLEGUE A CONOCER O CONOZCA DE SUS ALIADOS PROVEEDORES DURANTE EL PLAZO DE EJECUCIÓN Y AÚN DESPUÉS DE LA FINALIZACIÓN DEL PLAZO, FALTAR A ELLA TRAE SANCIONES DE ACUERDO AL CÓDIGO PENAL. 21. LA ESU SE COMPROMETE A TRAVÉS DE SUS ALIADOS PROVEEDORES AL CUIDADO Y CUSTODIA DE LOS BIENES QUE SAPIENCIA BAJO INVENTARIO LE LLEGUE A ENTREGAR PARA EL DEBIDO DESARROLLO DE LAS OBLIGACIONES CONTRACTUALES. EN CASO DE HURTO O PÉRDIDA DE LOS ELEMENTOS ASIGNADOS BAJO CUSTODIA SE REALIZARÁ UNA INVESTIGACIÓN ADMINISTRATIVA POR PARTE DE LA EMPRESA ALIADA, EL INFORME DE DICHA INVESTIGACIÓN SERÁ VERIFICADO POR LA ESU Y PERMITIRÁ DETERMINAR ASPECTOS RELACIONADOS CON LA RESPONSABILIDAD. LO ANTERIOR SIN PERJUICIO DE LAS ACCIONES CIVILES, PENALES O DE CUALQUIER OTRO TIPO QUE DEL HECHO SE PUEDAN PREDICAR.</t>
  </si>
  <si>
    <t>272 DE 2026</t>
  </si>
  <si>
    <t>-</t>
  </si>
  <si>
    <t>SERVICIOS POSTALES NACIONALES S.A.</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</si>
  <si>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</si>
  <si>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CO1.BDOS.10368371</t>
  </si>
  <si>
    <t>273 DE 2026</t>
  </si>
  <si>
    <t>LUIS ANDREY MARÍN PEÑA</t>
  </si>
  <si>
    <t>PRESTACIÓN DE SERVICIOS DE FORMA TEMPORAL COMO PROFESIONAL III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ESTOS.</t>
  </si>
  <si>
    <t xml:space="preserve">1. ASISTIR, ORIENTAR, ACOMPAÑAR Y/O APOYAR A LA AGENCIA EN LOS ASUNTOS QUE REQUIERAN INTERVENCIÓN ESTRATÉGICA DEL COMPONENTE JURÍDICO EN EL ÁREA DE CONFORMIDAD AL OBJETO CONTRACTUAL. 
2. ATENDER LAS CONSULTAS INTERNAS Y EXTERNAS QUE SE REALICEN, ORIENTANDO JURÍDICAMENTE LAS DECISIONES QUE SE ADOPTEN Y PROYECTANDO LAS RESPUESTAS ESCRITAS Y/O DOCUMENTOS QUE SE REQUIERAN EN DESARROLLO DEL OBJETO DEL CONTRATO. 
3. PREPARAR Y REVISAR LOS ACTOS ADMINISTRATIVOS QUE DEBAN SER EMITIDOS, SUSCRITOS O SANCIONADOS POR EL DIRECTOR DE LA AGENCIA EN LOS PROCESOS CONTRACTUALES QUE ASÍ LO REQUIERAN.
4. APOYAR CUANDO SE REQUIERA EN LA ELABORACIÓN Y/O ACTUALIZACIÓN DEL MANUAL DE CONTRATACIÓN, SUPERVISIÓN E INTERVENTORÍA, ASÍ COMO, CIRCULARES, DIRECTRICES, INSTRUCTIVOS Y ESTUDIOS REQUERIDOS POR LA AGENCIA EN EL ÁREA DE CONTRATACIÓN. 
5. PARTICIPAR EN EL ROL JURÍDICO DENTRO DEL COMITÉ ESTRUCTURADOR Y EVALUADOR DE LOS PROCESOS CONTRACTUALES LE SEAN ASIGNADOS, ELABORAR CONTRATOS, CONVENIOS, MODIFICACIONES, OTROSÍ, Y DEMÁS DOCUMENTOS DE VINCULACIÓN CONTRACTUAL QUE DEMANDE LA EJECUCIÓN DEL OBJETO DEL CONTRATO, ADEMÁS REALIZAR ACTAS DE APROBACIÓN DE LAS PÓLIZAS DE LOS CONTRATOS QUE LAS REQUIERAN EN LA ETAPA CONTRACTUAL, ASÍ MISMO PUBLICAR Y PARAMETRIZAR EN LA PLATAFORMA SECOP II Y TIENDA VIRTUAL LOS PROCESOS CONTRACTUALES ASIGNADOS. 
6. PRESENTAR PROPUESTAS EN MATERIA DE CONTRATACIÓN QUE PERMITAN MEJORAR, AGILIZAR, IMPLEMENTAR Y DESARROLLAR DE LA MEJOR MANERA LOS DIFERENTES TIPOS DE CONTRATACIÓN QUE SE CELEBREN, FRENTE AL CUMPLIMIENTO DE LOS REQUISITOS PRECONTRACTUALES, CONTRACTUALES Y POSTCONTRACTUALES DEFINIDOS EN LA ENTIDAD A PARTIR DE LA LEGISLACIÓN Y NORMATIVIDAD APLICABLE. 
7. APOYAR DESDE EL ROL JURÍDICO LAS LIQUIDACIONES EN LOS CONTRATOS, CONVENIOS Y ÓRDENES DE COMPRA QUE HAYA INTERVENIDO COMO APOYO A LA SUPERVISIÓN Y/O QUE LE SEAN ASIGNADAS POR LA OFICINA ASESORA JURÍDICA. 
8.ATENDER EN LA ETAPA PRECONTRACTUAL Y CONTRACTUAL TODO LO RELACIONADO CON GARANTÍAS Y PÓLIZAS DE LOS CONTRATOS, VERIFICAR SU PUBLICACIÓN Y ANUNCIO DE LAS ACTAS DE APROBACIÓN EN LAS PLATAFORMAS DE CONTRATACIÓN PÚBLICA, 
9. ANALIZAR, PROYECTAR RESPUESTA OPORTUNA Y DE FONDO Y/O REVISAR LAS PQRSDF, LOS DERECHOS DE PETICIÓN, SOLICITUDES DE INFORMACIÓN Y RECURSOS QUE CONSTANTEMENTE PRESENTEN A LA ENTIDAD LA COMUNIDAD EN GENERAL, INSTITUCIONES, CORPORACIONES, FUNCIONARIOS Y ENTES DE CONTROL.
10. ATENDER LOS DEMÁS REQUERIMIENTOS DE ACUERDO A LAS NECESIDADES DEL ÁREA Y QUE SEAN ACORDES A EL OBJETO DEL CONTRATO.  
11. ASISTIR A REUNIONES, ENCUENTROS DE ACTUALIZACIÓN Y REPRESENTACIÓN INTERNAS Y/O INTERINSTITUCIONALES, QUE LE SEAN PROGRAMADAS Y DONDE SEA REQUERIDO PARA EL CONOCIMIENTO DE LA GESTIÓN DE LA AGENCIA O PARA ASUNTOS RELACIONADOS CON EL CONTRATO.
</t>
  </si>
  <si>
    <t>https://community.secop.gov.co/Public/Tendering/OpportunityDetail/Index?noticeUID=CO1.NTC.10406294&amp;isFromPublicArea=True&amp;isModal=False</t>
  </si>
  <si>
    <t>http://medellin.gestiontransparente.com/Rendicion/RegIngresoContract.aspx?p1=273-2026&amp;event=inicio</t>
  </si>
  <si>
    <t>CO1.BDOS.10313364</t>
  </si>
  <si>
    <t>274 DE 2026</t>
  </si>
  <si>
    <t>AUNAR ESFUERZOS PARA LA IMPLEMENTACIÓN Y EJECUCIÓN DE UN PROGRAMA DE FORMACIÓN EN INGLÉS FUNCIONAL PARA EL TRABAJO, MEDIANTE CURSOS CORTOS DE 25 HORAS, DIRIGIDO A POBLACIÓN PRIORIZADA DE PROGRAMAS DEL DISTRITO DE MEDELLÍN, EN EL MARCO DE LAS ESTRATEGIAS DE FORTALECIMIENTO DE CAPACIDADES Y CONTINUIDAD DE TRAYECTORIAS FORMATIVAS LIDERADAS POR SAPIENCIA.</t>
  </si>
  <si>
    <t>A. DESTINAR LOS APORTES DE LA AGENCIA A LA EJECUCIÓN DE ACTIVIDADES ENMARCADAS DENTRO DEL OBJETO DEL CONVENIO. B. CUMPLIR A CABALIDAD LA DISPONIBILIDAD HORARIA ESTABLECIDA EN LA PROPUESTA METODOLÓGICA APROBADA PARA EL DESARROLLO DEL PROGRAMA. C. GARANTIZAR EL ACCESO Y USO DE HERRAMIENTAS TECNOLÓGICAS QUE SOPORTEN LA GESTIÓN ACADÉMICA Y OPERATIVA DEL PROGRAMA, ASÍ COMO EL DESARROLLO DE ACTIVIDADES FORMATIVAS EN ENTORNOS VIRTUALES SINCRÓNICOS, PRIVILEGIANDO ESPACIOS DE INTERACCIÓN PRESENCIALES Y PRÁCTICA DEL IDIOMA, COMPLEMENTADOS, CUANDO APLIQUE, CON HERRAMIENTAS VIRTUALES DE APOYO. D. VALIDACIÓN POR PARTE DEL ASOCIADO DE LA INFORMACIÓN REGISTRADA POR LOS ASPIRANTES EN LA PLATAFORMA DE INSCRIPCIÓN Y DE LOS DOCUMENTOS SOPORTE APORTADOS, EN RELACIÓN CON LOS LISTADOS PRIORIZADOS POR SAPIENCIA, Y MATRÍCULA DE QUIENES CUMPLAN CON LOS REQUISITOS, SIN MODIFICAR DICHOS LISTADOS. E. GARANTIZAR EL INICIO OPORTUNO DE LOS CURSOS CONFORME AL CRONOGRAMA APROBADO POR SAPIENCIA F. DISPONER DE LA PLANTILLA DE DOCENTES NECESARIOS PARA EL PROGRAMA OFERTADO; Y DE ACUERDO CON LAS CARACTERÍSTICAS DEL PROGRAMA FORMATIVO. G. GESTIONAR EL PROCESO DE VALIDACIÓN, SELECCIÓN Y MATRÍCULA DE LOS PARTICIPANTES AL PROGRAMA, A PARTIR DE LAS BASES DE DATOS SUMINISTRADAS POR SAPIENCIA, GARANTIZANDO LA APLICACIÓN DEL ESQUEMA DE PRIORIZACIÓN DEFINIDO POR LA ENTIDAD, LA VERIFICACIÓN DEL CUMPLIMIENTO DE LOS REQUISITOS PARA CADA GRUPO POBLACIONAL Y EL ADECUADO REGISTRO DE LA INFORMACIÓN DE LOS BENEFICIARIOS, DE ACUERDO CON LOS LINEAMIENTOS DEFINIDOS POR SAPIENCIA. H. REALIZAR LA VALIDACIÓN DE LAS CONDICIONES DE ENTRADA DE TODOS LOS PARTICIPANTES MEDIANTE LA APLICACIÓN DE UNA PRUEBA DIAGNÓSTICA DE INGRESO, CON EL FIN DE IDENTIFICAR SUS CONOCIMIENTOS PREVIOS Y ORGANIZAR LOS GRUPOS DE FORMACIÓN CON CRITERIOS DE HOMOGENEIDAD EN EL IDIOMA. ESTA PRUEBA SERÁ OBLIGATORIA PARA LA TOTALIDAD DE LOS BENEFICIARIOS Y TENDRÁ FINES EXCLUSIVAMENTE PEDAGÓGICOS, SIN CONSTITUIR UN MECANISMO DE CERTIFICACIÓN O CLASIFICACIÓN FORMAL DE NIVEL. I. J. CONFORMAR LOS GRUPOS DE FORMACIÓN GARANTIZANDO COHERENCIA EN LAS CONDICIONES DE ENTRADA DE LOS PARTICIPANTES, EVITANDO LA MEZCLA DE PERFILES CON CONOCIMIENTOS SIGNIFICATIVAMENTE DISPARES. RENDIR INFORMES TÉCNICOS MENSUALES DE LA EJECUCIÓN DEL CONVENIO, DONDE SE REPORTE EL CUMPLIMIENTO DEL OBJETO Y ALCANCE CONTRACTUAL, LAS CONDICIONES Y ESPECIFICACIONES TÉCNICAS DE LOS ESTUDIOS PREVIOS Y LOS COMPROMISOS ESPECÍFICOS CONSIGNADOS EN LA MINUTA DE ESTE, SEGÚN SOLICITUD DE SAPIENCIA. K. PRESENTACIÓN DE INFORMES FINANCIEROS MENSUALES DE LA EJECUCIÓN DETALLADA DEL APORTE DE SAPIENCIA Y EL ASOCIADO, EN DONDE SE REPORTEN LAS CONCILIACIONES FINANCIERAS EN EL FORMATO ASIGNADO POR LA SUPERVISIÓN, Y LOS RESPECTIVOS SOPORTES QUE AVALAN LA EJECUCIÓN REPORTADA. L. RENDIR TRES (3) INFORMES TÉCNICOS DE EJECUCIÓN PARA LOS DESEMBOLSOS, LOS CUALES DEBERÁN EVIDENCIAR EL CUMPLIMIENTO DEL OBJETO, ALCANCE, ENTREGABLES PARA LOS DESEMBOLSOS Y OBLIGACIONES DEL CONVENIO, DE ACUERDO CON LOS LINEAMIENTOS DEFINIDOS POR SAPIENCIA. M. ENTREGAR AL SUPERVISOR, JUNTO CON CADA INFORME TÉCNICO, UN REGISTRO ACTUALIZADO DE PARTICIPANTES QUE INCLUYA NOMBRE COMPLETO, DOCUMENTO DE IDENTIDAD, CURSO ASIGNADO Y ESTADO DE CERTIFICACIÓN, EN EL FORMATO DEFINIDO POR SAPIENCIA. N. IMPLEMENTAR ESTRATEGIAS DE PERMANENCIA Y PREVENCIÓN DE DESERCIÓN DE LOS PARTICIPANTES DEL PROGRAMA, MEDIANTE EL REGISTRO DE ASISTENCIA POR SESIÓN Y LA ACTIVACIÓN DE UN CONTACTO DIRECTO CON EL PARTICIPANTE ANTE LA AUSENCIA DE UNA O MÁS SESIONES CONSECUTIVAS, A CARGO DEL DOCENTE O COORDINADOR DEL GRUPO. AL CIERRE DE CADA CURSO, SE CONSOLIDARÁ UNA FICHA INDIVIDUAL POR PARTICIPANTE QUE REGISTRE ASISTENCIA TOTAL Y ESTADO DE CERTIFICACIÓN. LOS RESULTADOS SE REPORTARÁN EN LOS INFORMES TÉCNICOS MENSUALES DE EJECUCIÓN DEL CONVENIO, INCLUYENDO UN CONSOLIDADO POR COHORTE CON EL NÚMERO DE PARTICIPANTES QUE INICIARON, FINALIZARON Y SE CERTIFICARON, Y UN ANÁLISIS BREVE DE LAS CAUSAS DE DESERCIÓN CUANDO APLIQUE. O. MANTENER PARA LA EJECUCIÓN DEL CONVENIO EL PERSONAL MISIONAL, TÉCNICO Y ADMINISTRATIVO PROPUESTO EN LA OFERTA, PARA CUMPLIR CON EL OBJETO DEL CONVENIO. P. ABRIR UNA CUENTA DE AHORRO EXCLUSIVA PARA EL DESEMBOLSO DE LOS APORTES DEL CONVENIO, UNA VEZ PARAMETRICE EL CONVENIO MEDIANTE LA PLATAFORMA SECOP II E INICIE SU EJECUCIÓN (NO SE RECIBIRÁN CUENTAS CUYA APERTURA SEA PREVIA A LA FIRMA DEL CONVENIO). Q. APORTAR LOS DOCUMENTOS SOPORTE DEL TRASLADO DE LOS RECURSOS APORTADOS POR EL ASOCIADO A LA CUENTA EXCLUSIVA DEL CONVENIO, TALES COMO EL COMPROBANTE BANCARIO DEL TRASLADO DE LOS RECURSOS Y EL EXTRACTO BANCARIO EN QUE SE EVIDENCIE EL INGRESO DE LOS MISMOS. R. REALIZAR EL CIERRE DE LA CUENTA DE AHORROS CREADA PARA EL USO EXCLUSIVO DE LOS APORTES REALIZADOS POR SAPIENCIA EN EL PROCESO DE LIQUIDACIÓN, PREVIA SOLICITUD DE LA AGENCIA. S. RENDIR UN INFORME FINAL DE EJECUCIÓN DETALLADA DE LOS COMPROMISOS TÉCNICOS, JURÍDICOS Y FINANCIEROS DEL CONVENIO. T. GARANTIZAR EL ADECUADO TRATAMIENTO DE LOS DATOS PERSONALES DE LOS PARTICIPANTES, CONFORME A LA NORMATIVA VIGENTE. U. ENVIAR MENSUALMENTE LOS EXTRACTOS BANCARIOS DE LA CUENTA DE AHORROS PARA INFORMAR LOS RENDIMIENTOS FINANCIEROS GENERADOS EN LA MISMA. V. REINTEGRAR MENSUALMENTE LOS RENDIMIENTOS FINANCIEROS GENERADOS EN LA CUENTA DE AHORROS EXCLUSIVA Y ENVIAR LOS SOPORTES DE REINTEGRO A LOS ENLACES FINANCIEROS DE LA SUPERVISIÓN DEL CONVENIO, LOS CUALES ESTARÁN DISTRIBUIDOS DE CONFORMIDAD A LOS APORTES REALIZADOS POR CADA UNA DE LAS PARTES. W. REALIZAR UN INFORME FINAL FINANCIERO DETALLADO DEL CONVENIO QUE PRESENTE LA FIRMA Y NÚMERO DE TARJETA PROFESIONAL DEL CONTADOR(A), JUNTO CON EL CERTIFICADO DE LA JUNTA CENTRAL DE CONTADORES Y COPIA DE LA TARJETA PROFESIONAL. ADICIONALMENTE, SE REQUIERE SEAN ANEXADOS LOS SOPORTES QUE SEAN NECESARIOS Y DETALLEN LA EJECUCIÓN FINANCIERA EN CONJUNTO CON LOS COMPROBANTES SOLICITADOS POR SAPIENCIA. X. EMITIR Y ENTREGAR CERTIFICADO DE CULMINACIÓN A CADA PARTICIPANTE QUE COMPLETE SATISFACTORIAMENTE EL CURSO, DENTRO DE LOS QUINCE (15) DÍAS HÁBILES SIGUIENTES AL CIERRE DE CADA COHORTE, Y REMITIR EL LISTADO DE CERTIFICADOS EMITIDOS AL SUPERVISOR COMO SOPORTE DEL INFORME TÉCNICO CORRESPONDIENTE. Y. RESPONDER OPORTUNAMENTE A LOS REQUERIMIENTOS DEL SUPERVISOR DESIGNADO POR SAPIENCIA, EN ARAS DE DETALLAR Y COMPLEMENTAR EVIDENCIAS DE LA EJECUCIÓN DEL CONVENIO EN LOS COMPONENTES TÉCNICO Y FINANCIERO. Z. REINTEGRAR LOS RECURSOS NO EJECUTADOS DEL CONVENIO A LOS QUE HAYA A LUGAR Y ENVIAR EL SOPORTE DE REINTEGRO A LOS ENLACES FINANCIEROS DE LA SUPERVISIÓN DEL CONVENIO. EL REINTEGRO DE ESTOS RECURSOS SE REALIZARÁ EN PROPORCIONALMENTE AL MONTO TOTAL NO EJECUTADO DE CADA APORTE.</t>
  </si>
  <si>
    <t>https://community.secop.gov.co/Public/Tendering/OpportunityDetail/Index?noticeUID=CO1.NTC.10351321&amp;isFromPublicArea=True&amp;isModal=False</t>
  </si>
  <si>
    <t>http://medellin.gestiontransparente.com/Rendicion/RegIngresoContract.aspx?p1=274-2026&amp;event=inicio</t>
  </si>
  <si>
    <t>4532616</t>
  </si>
  <si>
    <t>COAS 002 DE 2026</t>
  </si>
  <si>
    <t>CO1.PCCNTR.9607387</t>
  </si>
  <si>
    <t>275 DE 2026</t>
  </si>
  <si>
    <t>CONTRATO INTERADMINISTRATIVO DE MANDATO SIN REPRESENTACIÓN PARA ADMINISTRAR LA PRESTACIÓN DEL SERVICIO DE MANTENIMIENTOS GENERALES, PREVENTIVOS Y CORRECTIVOS PARA LAS SEDES A CARGO DE LA AGENCIA DE EDUCACIÓN POSTSECUNDARIA DE MEDELLÍN - SAPIENCIA</t>
  </si>
  <si>
    <t>METROPARQUES DEBERÁ CONTAR CON LA DISPONIBILIDAD DE LA CAPACIDAD INSTALADA PARA LA ADECUADA EJECUCIÓN DEL CONTRATO INTERADMINISTRATIVO, DE ACUERDO CON LA PROPUESTA PRESENTADA. METROPARQUES EN LA CONTRATACIÓN DEL SUMINISTRO DE BIENES Y SERVICIOS DEBE INCLUIR ENTRE OTRAS, LA CONTRATACIÓN DE ACTIVIDADES LOGÍSTICAS Y SUMINISTRO DE BIENES, QUE PERMITAN LA REALIZACIÓN DE EVENTOS Y ESTRATEGIAS QUE APUNTEN AL CUMPLIMIENTO DEL OBJETO MISIONAL DE LA AGENCIA DE EDUCACIÓN POSTSECUNDARIA DE MEDELLÍN – SAPIENCIA. CUANDO SE TRATE DE UN ENCUENTRO, EL PROCESO DEBE INICIAR DE IGUAL FORMA CON LA SOLICITUD FIRMADA POR EL SUPERVISOR Y ESTAR DIRIGIDO POR METROPARQUES EN CABEZA DE LA EJECUTIVA/O COMERCIAL, CON EL APOYO DEL EQUIPO JURÍDICO Y FINANCIERO. EL CONTRATO SE EJECUTARÁ SEGÚN LA SIGUIENTE DEFINICIÓN: GESTIÓN DEL ENCUENTRO: SE ENTIENDE POR TAL LA ADMINISTRACIÓN DEL PERSONAL Y LOS RECURSOS FÍSICOS Y FINANCIEROS NECESARIOS PARA LA CONTRATACIÓN DE LA REALIZACIÓN DEL ENCUENTRO, EN TODAS SUS ETAPAS (ANTES, DURANTE Y DESPUÉS). ESTE PROCESO ADEMÁS DEBE TENER EN CUENTA LA CONTRATACIÓN A TRAVÉS DE SUS PROVEEDORES DE LAS SIGUIENTES ACTIVIDADES: ▪ TODA LA LOGÍSTICA, TRÁMITES, ACCESORIOS, PERMISOS, INSUMOS Y EN GENERAL LO RELATIVO AL MONTAJE DEL ENCUENTRO O PROVISIÓN DE BIENES, DEBE SER EFECTUADO POR LOS PROVEEDORES QUE PARA EL EFECTO CONTRATE METROPARQUES PARA LO CUAL EN EL ESTUDIO DE COSTOS DEBERÁ TENER EN CUENTA TALES CIRCUNSTANCIAS. ▪ LA COMPRA DE BIENES Y SERVICIOS QUE SE REQUIERAN REALIZAR CON EL RECURSO QUE ESTÁ SIENDO ADMINISTRADO DEBE ESTAR ASOCIADA EN TODOS LOS CASOS A ENCUENTROS Y SÓLO SE PODRÁ DESARROLLAR POR METROPARQUES SE DEBEN ANEXAR LA COTIZACIÓN DEL PROVEEDOR O PROVEEDORES QUE SON PERTINENTES Y SI SE SUPERA EL MONTO DESTINADO PARA EL ENCUENTRO O PARA ALGÚN ÍTEM QUE COMPONGA EL MISMO, SE PODRÁN SOLICITAR NUEVAS COTIZACIONES SIGUIENDO LOS PROCEDIMIENTOS FIJADOS POR METROPARQUES ▪ CON RESPECTO A LOS IMPREVISTOS QUE SE GENERE EN EL DESARROLLO DEL ENCUENTRO Y QUE NO ESTABAN CONTEMPLADAS DESDE EL INICIO DE LA APROBACIÓN DE LA COTIZACIÓN, METROPARQUES DEBERÁ SOLICITAR INMEDIATAMENTE AUTORIZACIÓN AL SUPERVISOR DESIGNADO POR LA AGENCIA DE EDUCACIÓN POSTSECUNDARIA DE MEDELLÍN – SAPIENCIA, QUIEN DARÁ EL VISTO BUENO PARA EL CUBRIMIENTO DEL IMPREVISTO Y DEL VALOR REQUERIDO PARA EL MISMO. SIN ESTE VISTO BUENO METROPARQUES NO PODRÁ CONTRATAR LA COMPRA DEL BIEN O SERVICIO PARA CUBRIR EL IMPREVISTO. SI UN ENCUENTRO TIENE IMPREVISTOS METROPARQUES DEBERÁ PRESENTAR LIQUIDACIÓN DEL ENCUENTRO CON LA DESCRIPCIÓN DETALLADA DEL IMPREVISTO CUBIERTO. ▪ METROPARQUES CONTARÁ CON UN TIEMPO MÍNIMO ESTIPULADO PARA REALIZAR UN PEDIDO DE COMPRA DE BIENES Y SERVICIOS DE TRES (3) DÍAS HÁBILES. ESTE TIEMPO PUEDE SER MAYOR DEPENDIENDO DE LA MAGNITUD O COMPLEJIDAD DEL ENCUENTRO O COMPRA, Y EN TODO CASO SE DEBE CONCERTAR ENTRE EL SUPERVISOR Y METROPARQUES Y DEBE RESPONDER A LAS NECESIDADES DE SAPIENCIA. ▪ ESTÁ PROHIBIDO UTILIZAR LAS ACTIVIDADES CULTURALES OBJETO DEL CONTRATO, PARA REALIZAR PROSELITISMO POLÍTICO A FAVOR DE CUALQUIER PROYECTO POLÍTICO. DISPONER DE UN EJECUTIVO DE CUENTA, Y ESTE SERÁ ÚNICO ENLACE ENTRE METROPARQUES Y LA AGENCIA DE EDUCACIÓN POSTSECUNDARIA DE MEDELLÍN – SAPIENCIA, DEBE ASISTIR A LAS REUNIONES QUE CONVOQUE LA AGENCIA PARA LA PLANEACIÓN, EJECUCIÓN Y EVALUACIÓN DE CADA ENCUENTRO, O DEBERÁ DELEGAR OTRO FUNCIONARIO DE METROPARQUES QUE LO REEMPLACE EN CASO DE NO PODER ASISTIR, PREVIA AUTORIZACIÓN DEL SUPERVISOR; ESTAS REUNIONES NO GENERARÁN COSTOS ADICIONALES6. 7. 8. 9. METROPARQUES SERÁ RESPONSABLE DE LA TRIBUTACIÓN QUE RESULTE DE LOS HONORARIOS CAUSADOS POR SU GESTIÓN Y REPORTARÁ DENTRO DE LA INFORMACIÓN DE EJECUCIÓN FINANCIERA EL MANEJO TRIBUTARIO OCASIONADO DEBIDO A LA REPRESENTACIÓN Y QUE VAN POR CUENTA DEL MANDANTE. CONTRATAR LA GESTIÓN DE LOS PERMISOS NECESARIOS PARA EL DESARROLLO DE LOS ENCUENTROS (ESPACIO PÚBLICO, SEGURIDAD, GRUPOS DE SOCORRO Y OTROS A QUE HAYA LUGAR) Y PROPORCIONAR DOTACIÓN PARA SERVICIOS SANITARIOS Y ASEO GENERAL, CON CARGO AL RECURSO A ADMINISTRAR. ELABORAR REGISTRO FOTOGRÁFICO Y/O AUDIOVISUAL CUANDO SE REQUIERA PARA LOS INFORMES ENTREGABLES DE ACTIVIDADES, LOGROS Y DIFICULTADES. METROPARQUES DEBE GARANTIZAR QUE EL OPERADOR DE EVENTOS CONTRATADO PROVEA EL PERSONAL NECESARIO PARA LA ATENCIÓN DE LOS ASISTENTES Y APOYAR EN EL ADECUADO DESARROLLO DE LOS ENCUENTROS, CON CARGO AL RECURSO A ADMINISTRAR. 10. METROPARQUES DEBE ASUMIR A SU COSTO LOS GASTOS DE TRANSPORTE Y MANUTENCIÓN DEL PERSONAL PROPIO (EJECUTIVO O PRODUCTOR, FUNCIONARIOS DE METROPARQUES), QUE SE REQUIERA PARA APOYAR LOS EVENTOS, ESTOS GASTOS SERÁN ASUMIDOS CON CARGO AL RUBRO DE HONORARIOS ESTABLECIDA EN LA OFERTA. 11. PREVIO A LA REALIZACIÓN DE CADA EVENTO METROPARQUES DEBERÁ REMITIR POR ESCRITO AL SUPERVISOR LA COTIZACIÓN DEL EVENTO, LA CUAL NO SERÁ MODIFICABLE Y SIRVE DE BASE PARA LIQUIDAR EL VALOR DEL SERVICIO EFECTIVAMENTE SUMINISTRADO. UNA VEZ APROBADA LA COTIZACIÓN POR PARTE DE SAPIENCIA LAS CANTIDADES PODRÁN SER VARIADAS O PODRÁN REALIZARSE MODIFICACIONES MÍNIMO CON TRES (3) DÍAS DE ANTELACIÓN A LA REALIZACIÓN DEL EVENTO, Y LA AGENCIA DE EDUCACIÓN POSTSECUNDARIA DE MEDELLÍN – SAPIENCIA DEBERÁ ASUMIR EL PAGO DEL INCREMENTO EN LA COTIZACIÓN. EN CASO DE CANCELACIÓN DE LA ORDEN DE SERVICIO, LA AGENCIA DE EDUCACIÓN POSTSECUNDARIA DE MEDELLÍN – SAPIENCIA DEBERÁ CUBRIR LOS GASTOS EN LOS QUE EL PROVEEDOR SELECCIONADO HAYA INCURRIDO TRAS PRESENTAR LOS DEBIDOS SOPORTES Y PRUEBAS DE ESTOS. LAS COTIZACIONES PRESENTADAS POR METROPARQUES RESPONDERÁN A LAS NECESIDADES DESCRITAS EN LAS ÓRDENES DE SERVICIO Y A LAS REUNIONES PREVIAS CON EL SUPERVISOR, EL ENLACE TÉCNICO DE LA AGENCIA DE EDUCACIÓN POSTSECUNDARIA DE MEDELLÍN – SAPIENCIA SERÁ RESPONSABLE DE LA REALIZACIÓN DEL EVENTO EN LOS CASOS EN LOS QUE SE APLICA PLANEACIÓN PREVIA PARA GRANDES ENCUENTROS. NOTA 1: SE DEBE CONTAR CON LA AUTORIZACIÓN POR ESCRITO POR PARTE DE SAPIENCIA, PREVIO A LA EJECUCIÓN O REALIZACIÓN DE CUALQUIER COMPRA ADICIONAL, TAREA O ACTIVIDAD QUE SIGNIFIQUE ALGÚN PAGO O COSTO DEL EVENTO, SIEMPRE SERÁ EL SUPERVISOR POR PARTE DE SAPIENCIA QUIEN APRUEBE LA ACTIVIDAD Y EL VALOR DE LA ACTIVIDAD A DESARROLLAR O COMPRA O SUMINISTRO DE PRODUCTOS ADICIONALES, LA AUTORIZACIÓN SERÁ POR ESCRITO POR PARTE DEL SUPERVISOR POR PARTE SAPIENCIA ANTES DE LA EJECUCIÓN DEL MISMO, SI SE REALIZA ALGUNA COMPRA O ACTIVIDAD SIN AUTORIZACIÓN POR PARTE POR PARTE DEL SUPERVISOR POR PARTE SAPIENCIA SERÁ ASUMIDO ESTE VALOR POR METROPARQUES. NOTA 2: SI LA ACTIVIDAD A REALIZAR SE ENCUENTRA DENTRO DE LA HERRAMIENTA DE APOYO A LA PRESUPUESTACIÓN DE LA CATEGORÍA DE EVENTOS, ACTIVIDADES Y MERCADEO DEL DISTRITO DE MEDELLÍN (TARIFARIO), EL MANDATARIO PODRÁ HACER USO DE SU MANUAL DE CONTRATACIÓN INTERNO PARA DESARROLLAR ESTA ACTIVIDAD, SOLO EN LOS CASOS QUE NO SE ENCUENTREN DENTRO DEL TARIFARIO YA DESCRITO, SE DEBERÁ PRESENTAR COMO MÍNIMO TRES (3) COTIZACIONES DE EMPRESAS DEL SECTOR PARA DETERMINAR EL VALOR DEL BIEN O SERVICIO REQUERIDO, EN CASO DE NO SER POSIBLE OBTENER LAS TRES (3) COTIZACIONES DE EMPRESAS DIFERENTES, SE DEBERÁ DEJAR JUSTIFICACIÓN ESCRITA DE DICHA SITUACIÓN A TRAVÉS DEL CORREO ELECTRÓNICO, LA CUAL SERÁ AVALADA POR EL SUPERVISOR DEL CONTRATO PARA DETERMINAR LA ACEPTACIÓN DE UN MENOR NÚMERO DE COTIZACIONES. EN CASO DE QUE NO SE PUEDAN PRESENTAR DOS COTIZACIONES POR EL REQUERIMIENTO SOLICITADO, METROPARQUES DEBERÁ ADJUNTAR ALGUNA TRAZABILIDAD O EVIDENCIA DE QUE OTROS OPERADORES NO PRESENTARON OFERTA. 12. LA AGENCIA DE EDUCACIÓN POSTSECUNDARIA DE MEDELLÍN – SAPIENCIA SE RESERVA EL DERECHO DE AJUSTAR LAS FECHAS DE LOS ENCUENTROS Y EL TIEMPO DE DURACIÓN DE ESTOS. PARA ELLO SE AJUSTARÁ A LAS POLÍTICAS Y AL REGLAMENTODE CONTRATACIÓN DE METROPARQUES CANCELANDO O SOLICITANDO EL CAMBIO DE LA FECHA DE PRESTACIÓN DEL SERVICIO O EL SUMINISTRO DEL BIEN CON UN PLAZO NO INFERIOR A TRES (3) DÍAS HÁBILES ANTERIORES A LA REALIZACIÓN DEL EVENTO, DE MANERA TAL QUE LE PERMITA A METROPARQUES SOLICITAR LAS MODIFICACIONES A LOS PROVEEDORES. SI ESTE PLAZO NO ES SUFICIENTE A ESTOS EFECTOS, LA AGENCIA DE EDUCACIÓN POSTSECUNDARIA DE MEDELLÍN – SAPIENCIA ASUMIRÁ EL COSTO DE ESTOS, CON CARGO AL RECURSO A ADMINISTRAR 13. METROPARQUES DEBERÁ CUMPLIR CON LOS SIGUIENTES REQUISITOS Y PERMISOS PARA LA REALIZACIÓN DE ENCUENTROS, CON CARGO AL RECURSO A ADMINISTRAR: ▪ CANCELACIÓN DE DERECHOS DE AUTOR (SAYCO Y ACINPRO). (O LA ENTIDAD QUE HAGA SUS VECES) ▪ PERMISO Y/O AUTORIZACIÓN DE LA SECRETARÍA DE MOVILIDAD O DE LA OFICINA ESPACIO PÚBLICO, SI EL EVENTO LO REQUIERE. ▪ REQUERIMIENTO A LAS EMPRESAS PÚBLICAS DE MEDELLÍN (EPM) PARA LA INSTALACIÓN DE FUENTE DE ENERGÍA. ▪ SE DEBEN RESPETAR LAS ZONAS VERDES, LOS DIFERENTES ELEMENTOS QUE CONFORMAN EL AMOBLAMIENTO URBANO, TALES COMO ALUMBRADO PÚBLICO, BANCAS, ARBORIZACIÓN, ESCULTURAS, PASOS PEATONALES ENTRE OTROS. ▪ SOLICITAR PERMISOS AL DAGRD PARA ENCUENTROS MASIVOS Y SECRETARÍA DE SEGURIDAD PARA ACOMPAÑAMIENTO DE POLICÍA, SECRETARÍA DE SALUD PARA ACOMPAÑAMIENTO CON AMBULANCIAS Y PERSONAL MÉDICO, EN LOS ENCUENTROS A DESARROLLAR. ▪ LOS DEMÁS REQUERIMIENTOS, PERMISOS, AUTORIZACIONES O LICENCIAS NECESARIOS EXIGIDOS POR LA LEY. ▪ PARA EL CASO DE UTILIZACIÓN DE AMPLIFICACIÓN DE SONIDO ES NECESARIO TENER PRESENTE QUE NO SE DEBEN SOBREPASAR LOS DECIBELES ESTABLECIDOS DE ACUERDO CON LA RESOLUCIÓN 627 DE 2006 MINISTERIO DE AMBIENTE, VIVIENDA Y DESARROLLO TERRITORIAL. 14. METROPARQUES DEBERÁ RESPONDER POR LOS DAÑOS Y PERJUICIOS QUE SE CAUSAREN A LOS PARTICIPANTES DE LOS ENCUENTROS EN EL CASO DE INTOXICACIONES POR CAUSA DE ALIMENTOS SUMINISTRADOS POR METROPARQUES O SUS ALIADOS O ACCIDENTES CAUSADOS POR HECHOS GENERADOS POR LA PRESTACIÓN DEL SERVICIO DE LOGÍSTICA. 15. CONTRATAR EL DISEÑO, PRODUCCIÓN Y/O DOTACIÓN CON MOBILIARIO E INSTALACIONES NECESARIAS, STANDS PARA ENCUENTROS TIPO FERIA QUE ASÍ LO REQUIERAN. 16. CONTRATAR EL DESMONTAJE DE LOS ENCUENTROS. 17. METROPARQUES PRESENTARÁ UN INFORME MENSUAL DE EJECUCIÓN PRESUPUESTAL. AL FINALIZAR CADA ENCUENTRO, SE ENVIARÁN POR ESCRITO LAS EVIDENCIAS DE LOS SERVICIOS PRESTADOS, JUNTO CON LOS SOPORTES NECESARIOS, ACTIVIDADES REALIZADAS, FOTOGRAFÍAS Y NOVEDADES EN CASO DE HABERSE PRESENTADO, DURANTE LA REALIZACIÓN DE CADA ENCUENTRO. ASÍ MISMO, AL TÉRMINO DEL CONTRATO, ENVIARÁ UN INFORME FINAL CONSOLIDADO QUE CONTENGA LA EJECUCIÓN PRESUPUESTAL DEL CONTRATO 18. PARA EL APOYO, EJECUCIÓN Y ESTRUCTURA ORGANIZACIONAL DEL CONTRATO INTERADMINISTRATIVO EL GRUPO DE TRABAJO ESTARÁ COMPUESTO POR UNA (1) EJECUTIVA/O DE CUENTA (QUIEN SERÁ EL ÚNICO INTERLOCUTOR ENTRE METROPARQUES Y EL SUPERVISOR DESIGNADO POR SAPIENCIA), UN (1) ENCARGADO DE COMPRAS Y EN ÁREA FINANCIERA, ADEMÁS DE LA PERMANENTE ASESORÍA JURÍDICA PARA LA ELABORACIÓN DE CONTRATACIONES. 19. APLICAR EN EL MOMENTO DEL PAGO O ABONO A LA CUENTA, TODAS LAS RETENCIONES QUE HAYA LUGAR, TAL ES EL CASO DE LA RETENCIÓN DEL IMPUESTO SOBRE LA RENTA Y VENTAS, ESTABLECIDAS EN LAS NORMAS VIGENTES, ASÍ MISMO, CUMPLIRÁ CON LAS OBLIGACIONES INHERENTES AL AGENTE RETENEDOR. 20. PARA EL DESEMBOLSO DE LOS RECURSOS, METROPARQUES, DEBERÁ GESTIONAR UNA CUENTA DE AHORROS ÚNICA PARA LA EJECUCIÓN DEL CONTRATO INTERADMINISTRATIVO. POR LO CUAL LOS RENDIMIENTOS QUE PUEDAN CAUSARSE CON OCASIÓN DE LA ADMINISTRACIÓN DE LOS RECURSOS SERÁN PROPIEDAD DE LA AGENCIA DE EDUCACIÓN POSTSECUNDARIA DE MEDELLÍN – SAPIENCIA, ASÍ MISMO LAS DEVOLUCIONES DE RECURSOS ECONÓMICOS QUE SE REQUIERAN DEBIDO A LA EJECUCIÓN DEL CONTRATO, SE DEBEN REINTEGRAR LA CUENTA EXCLUSIVA DEL CONTRATO CADA TRES MESES POR SOLICITUD DEL SUPERVISOR. LOS COSTOS Y GASTOS BANCARIOS QUE GENEREN LOS MOVIMIENTOS FINANCIEROS DE LA CUENTA BANCARIA APERTURADA PARA LA ADMINISTRACIÓN DE LOS RECURSOS DE ESTE CONTRATO, SERÁN CON CARGO AL RECURSO A ADMINISTRAR. 21. PRESENTAR INFORMES DE ACTIVIDADES Y DE EJECUCIÓN FINANCIERA TRIMESTRAL. 22. METROPARQUES SERÁ EL ÚNICO INTERLOCUTOR CON SUS PROVEEDORES Y ALIADOS PARA EL DESARROLLO DEL OBJETO CONTRACTUAL, EL CUAL IMPARTIRÁ LAS ORDENES DE SERVICIO Y LO QUE REQUIERA CADA ACTIVIDAD A DESARROLLAR, SAPIENCIA NO TENDRÁ RELACIÓN DIRECTA, NI SERÁ INTERLOCUTOR CON LOS PROVEEDORES Y/O ALIADOS DE METROPARQUES. 23. METROPARQUES SERÁ EL ÚNICO RESPONSABLE POR LAS ACTUACIONES, IMPREVISTOS, DAÑOS Y/O SITUACIONES QUE OCURRAN CON SUS PROVEEDORES Y/O ALIADOS EN EL DESARROLLO DE LAS ACTIVIDADES PROGRAMADAS DENTRO DEL OBJETO CONTRACTUAL (LOS ENSERES QUE SE QUEDAN BAJO CUSTODIA DEL CLIENTE EN UN EVENTO REALIZADO DEBEN SER ENTREGADOS EN LAS MISMAS CONDICIONES QUE FUERON SUMINISTRADOS). A SU VEZ SAPIENCIA SOLO TENDRÁ COMO INTERLOCUTOR AL EJECUTIVO DE CUENTA DE METROPARQUES. 24. LAS DEMÁS OBLIGACIONES INHERENTES A LA EJECUCIÓN DEL CONTRATO.</t>
  </si>
  <si>
    <t>276 DE 2026</t>
  </si>
  <si>
    <t>METROPARQUES</t>
  </si>
  <si>
    <t>CONTRATO INTERADMINISTRATIVO DE MANDATO SIN REPRESENTACIÓN PARA LA GESTIÓN Y OPERACIÓN LOGÍSTICA DE ENCUENTROS INSTITUCIONALES, DISPOSICIÓN DE ESPACIOS Y EL DESARROLLO DE ESTRATEGIAS Y ACCIONES COMUNICACIONALES PARA LA DIVULGACIÓN DE LA OFERTA MISIONAL DE LA AGENCIA DE EDUCACIÓN POSTSECUNDARIA DE MEDELLÍN – SAPIENCIA.</t>
  </si>
  <si>
    <t>277 DE 2026</t>
  </si>
  <si>
    <t>INSTITUCIÓN UNIVERSITARIA ITM</t>
  </si>
  <si>
    <t>278 DE 2026</t>
  </si>
  <si>
    <t>INSTITUCIÓN UNIVERSITARIA PASCUAL BRAVO</t>
  </si>
  <si>
    <t>279 DE 2026</t>
  </si>
  <si>
    <t>BIBLIOTECA PÚBLICA PILOTO DE MEDELLÍN PARA AMÉRICA LATINA</t>
  </si>
  <si>
    <t>OC 165338</t>
  </si>
  <si>
    <t>811000242-8</t>
  </si>
  <si>
    <t>C&amp;S TECNOLOGIA SAS</t>
  </si>
  <si>
    <t>RENOVAR LA SUSCRIPCIÓN DE LAS LICENCIAS MICROSOFT PARA LA AGENCIA DE EDUCACIÓN POSTSECUNDARIA DE MEDELLÍN – SAPIENCIA.</t>
  </si>
  <si>
    <t>CUMPLIR CON LAS OBLIGACIONES ESPECÍFICAS PARA EL CONTRATISTA ADJUDICATARIO DE LA ORDEN DE COMPRA DE CONFORMIDAD CON LO DISPUESTO EN LA CLÁUSULA 7 DEL INSTRUMENTO DE AGREGACIÓN DE DEMANDA PARA LA ADQUISICIÓN DE SOFTWARE POR CATÁLOGO II CCE-SNG-IAD-002-2024.</t>
  </si>
  <si>
    <t>https://operaciones.colombiacompra.gov.co/tienda-virtual-del-estado-colombiano/ordenes-compra/165338</t>
  </si>
  <si>
    <t>http://medellin.gestiontransparente.com/Rendicion/RegIngresoContract.aspx?p1=OC165338-2026&amp;event=inicio</t>
  </si>
  <si>
    <t>65-44-101249540</t>
  </si>
  <si>
    <t>CLAUDIA GIRALDO</t>
  </si>
  <si>
    <t>OC 165049</t>
  </si>
  <si>
    <t>902030951-1</t>
  </si>
  <si>
    <t>UNION TEMPORAL CLOUD PUBLIC V</t>
  </si>
  <si>
    <t>RENOVACIÓN DEL CENTRO DE DATOS EN LA NUBE DE GOOGLE PARA LA AGENCIA DE EDUCACIÓN POSTSECUNDARIA DE MEDELLÍN – SAPIENCIA Y LA CIUDADELA UNIVERSITARIA DIGITAL @MEDELLÍN.</t>
  </si>
  <si>
    <t>ADEMÁS DE CUMPLIR CON LAS OBLIGACIONES ESTABLECIDAS EN LA CLÁUSULA 7 “OBLIGACIONES DE LOS PROVEEDORES” DE LA MINUTA DEL ACUERDO MARCO DE PRECIOS (AMP/SDA) PARA LA PRESTACIÓN DEL SERVICIO DE NUBE PUBLICA V, NO. CCE-SNG-AMP-011-2026, TENDRÁ LA SIGUIENTE: A) PRESENTACIÓN MENSUAL DEL INFORME DE SERVICIOS CONTRATADOS.</t>
  </si>
  <si>
    <t>https://operaciones.colombiacompra.gov.co/tienda-virtual-del-estado-colombiano/ordenes-compra/165049</t>
  </si>
  <si>
    <t>http://medellin.gestiontransparente.com/Rendicion/RegIngresoContract.aspx?p1=OC165049-2026&amp;event=inicio</t>
  </si>
  <si>
    <t>11-44-101283852</t>
  </si>
  <si>
    <t>SUSANA WHITE</t>
  </si>
  <si>
    <t>EXT 31</t>
  </si>
  <si>
    <t>CO1.PCCNTR.9596789</t>
  </si>
  <si>
    <t>306 DE 2026</t>
  </si>
  <si>
    <t>900425718-9</t>
  </si>
  <si>
    <t>TARGET MEDIOS COLOMBIA S.A.S</t>
  </si>
  <si>
    <t>72154066-55121718-55121721-72154065</t>
  </si>
  <si>
    <t>EJECUCIÓN DE ACTIVIDADES DE RENOVACIÓN DE IMAGEN E INTERVENCIÓN EN LA FACHADA PRINCIPAL DE LA AGENCIA DE EDUCACIÓN POSTSECUNDARIA DE MEDELLÍN - SAPIENCIA, QUE INCLUYE: FABRICACIÓN, SUMINISTRO E INSTALACIÓN DEL LETRERO INSTITUCIONAL; APLICACIÓN DE PINTURA PARA EXTERIORES; SUMINISTRO E INSTALACIÓN DE SEÑALIZACIÓN INSTITUCIONAL, Y DEMÁS ADECUACIONES COMPLEMENTARIAS NECESARIAS.</t>
  </si>
  <si>
    <t>1. ENTREGAR LOS ELEMENTOS EN LA SEDE DE SAPIENCIA, TRANSVERSAL 73 # 65 – 296 SECTOR EL VOLADOR, MEDELLÍN, EN EL HORARIO DE 8:30 AM A 12:00 M Y DE 2:00 PM A 4:00 PM EL CONTRATISTA DEBERÁ REALIZAR VISITA TÉCNICA PREVIA PARA VALIDACIÓN DE MEDIDAS Y CONDICIONES DE INSTALACIÓN. DEBERÁ ACREDITAR FICHAS TÉCNICAS, CERTIFICADOS DE CALIDAD Y CUMPLIMIENTO DE CARACTERÍSTICAS EXIGIDAS. SE DEBERÁ REALIZAR PRUEBA DE FUNCIONAMIENTO Y OPERACIÓN DE LOS SISTEMAS INSTALADOS. EL CONTRATISTA DEBERÁ ENTREGAR LOS ESPACIOS INTERVENIDOS EN CONDICIONES ÓPTIMAS DE LIMPIEZA, ORDEN Y FUNCIONAMIENTO, RETIRANDO TODOS LOS RESIDUOS Y MATERIALES SOBRANTES, Y GARANTIZANDO QUE NO SE GENEREN AFECTACIONES A LA INFRAESTRUCTURA. LA ENTREGA SE REALIZARÁ A SATISFACCIÓN DE LA SUPERVISIÓN DEL CONTRATO. EL CONTRATISTA ES RESPONSABLE DE GARANTIZAR LA BUENA CALIDAD Y FUNCIONALIDAD DE LOS ELEMENTOS A SUMINISTRAR, EN CONSECUENCIA, CUANDO CUALQUIER ELEMENTO SUMINISTRADO PRESENTE UN FUNCIONAMIENTO DEFICIENTE O DEFECTUOSO, SE ENCUENTRE EN MAL ESTADO O NO CUMPLA CON LAS CONDICIONES O CARACTERÍSTICAS ESTABLECIDAS, DEBERÁ REEMPLAZARLO DE FORMA INMEDIATA. SUMINISTRAR LOS BIENES Y SERVICIOS DE MANTENIMIENTO DE OBRA DE ACUERDO CON LAS CARACTERÍSTICAS Y ESPECIFICACIONES ESTABLECIDAS EN LA FICHA TÉCNICA Y MANUALES DE LOS EQUIPOS. PREVIO A LA FABRICACIÓN DE LOS ELEMENTOS, EL CONTRATISTA DEBERÁ TOMAR LAS MEDIDAS PRECISAS EN LOS SITIOS DONDE LE SEA DEFINIDO POR PARTE DEL SUPERVISOR QUE SERÁ LA INSTALACIÓN DE ELEMENTO, POR LO TANTO, LA ADECUADA INSTALACIÓN Y FUNCIONAMIENTO DE ESTOS SERÁN RESPONSABILIDAD DEL CONTRATISTA GARANTIZAR LA CALIDAD DE LOS PRODUCTOS POR DEFECTOS DE FABRICACIÓN Y EN CASO DE PRESENTARSE TAL SITUACIÓN. LOS ELEMENTOS O PRODUCTOS SE RESTITUIRÁN SIN NINGÚN COSTO PARA LA AGENCIA EL VALOR OFRECIDO POR LOS SERVICIOS DE INSTALACIÓN DEBERÁ MANTENERSE DURANTE EL PLAZO ESTABLECIDO EN EL CONTRATO, ADICIONES O PRÓRROGAS, SI A ELLO HUBIERE LUGAR. REPORTAR Y/O ENTREGAR LA INFORMACIÓN RELACIONADA CON LA EJECUCIÓN DEL CONTRATO O QUE TENGA INCIDENCIA EN ELLA DE ACUERDO CON LAS REGLAS DEL CONTRATO Y LAS NORMAS QUE LO REGULAN, CUANDO SEA REQUERIDA POR EL CONTRATANTE O EL SUPERVISOR, ADICIONALMENTE A LOS INFORMES QUE REGULARMENTE DEBA PRESENTAR. CUMPLIR CON LAS DISPOSICIONES NORMATIVAS VIGENTES SOBRE SEGURIDAD Y SALUD EN EL TRABAJO Y BIOSEGURIDAD, EL PROVEEDOR DEBERÁ PRESENTAR EL CERTIFICADO DE LA ARL CON LA IMPLEMENTACIÓN DE ESTE SISTEMA. EL CONTRATISTA DEBERÁ CUMPLIR LOS TIEMPOS DE RESPUESTA DEL SERVICIO ESTIPULADOS PARA LA CONTRATACIÓN. EJERCER CONTROL SOBRE LA CALIDAD DEL PERSONAL TÉCNICO, OPERATIVO Y ADMINISTRATIVO QUE PRESTARA LOS SERVICIOS DE MANTENIMIENTO A LOS EQUIPOS DE LA AGENCIA. EL CONTRATISTA DEBE EFECTUAR LOS CAMBIOS DE LOS ELEMENTOS POR RECLAMOS DE MALA CALIDAD. DEFECTOS DE FABRICACIÓN, DEFECTOS POR MAL EMPAQUE O EMBALAJE QUE EN TODO CASO SEA RESPONSABILIDAD DEL CONTRATISTA, PREVIOS LOS SOPORTES Y SUSTENTACIÓN RESPECTIVA, SIN IMPORTAR QUE INICIALMENTE SE HAYA EXPEDIDO EL RECIBO A SATISFACCIÓN, SIN NINGÚN COSTO PARA LA AGENCIA LOS TRABAJOS DE MANTENIMIENTO CORRECTIVO SE REALIZARÁN EN LAS FECHAS PROGRAMADAS SIEMPRE Y CUANDO LAS CONDICIONES ASÍ LO PERMITAN EL CONTRATISTA DEBE CUMPLIR CON LA REGULACIÓN AMBIENTAL PARA LA ADECUADA DISPOSICIÓN DE RESIDUOS CONSIDERADOS PELIGROSOS PARA EL MEDIO AMBIENTE. DURANTE LA EJECUCIÓN DEL CONTRATO, EL CONTRATISTA PROVEERÁ EN TODO MOMENTO LOS RECURSOS NECESARIOS PARA GARANTIZAR LA HIGIENE, SALUBRIDAD Y BIOSEGURIDAD EN LAS INSTALACIONES DE LA SEDE Y DEL PERSONAL QUE TENGA CONTACTO DIRECTO CON ELLA, INCLUIDAS TERCERAS PERSONAS TODO EL PERSONAL QUE REALICE LOS MANTENIMIENTOS Y SE REQUIERA PARA LA ACTIVIDAD, DEBERÁ TENER CURSO DE ALTURA NIVEL AVANZADO EXPEDIDO POR EL SENA O ALGUNA ENTIDAD DIFERENTE PERO AVALADA POR RESOLUCIÓN DEL SENA VELAR POR EL CUMPLIMIENTO DE LAS OBLIGACIONES DENTRO DEL PLAZO ESTABLECIDO PARA LA EJECUCIÓN DEL OBJETO CONTRACTUAL. ENTREGAR A LA SUPERVISIÓN EL LISTADO DE PROVEEDORES Y SUBCONTRATISTAS, EL CUAL DEBERÁ ACTUALIZARSE A MEDIDA QUE SE EJECUTEN LAS ACTIVIDADES; AL FINALIZAR EL CONTRATISTA DEBERÁ PRESENTAR LA TOTALIDAD DE LOS PAZ Y SALVOS. 22. 23. 24. 25. 26. 27. 28. 29. 30. 31. 32. 33. 34. 35. ELABORÓ: CUMPLIR CON LA GARANTÍA TÉCNICA MÍNIMA EXIGIDA PARA LOS SERVICIOS DE MANTENIMIENTO DE OBRA Y CADA UNO DE LOS BIENES ADQUIRIDOS Y SUMINISTRADOS, CONTADA A PARTIR DE SU RECIBO A SATISFACCIÓN. RESPONDER POR EL TRANSPORTE, CUSTODIA Y ALMACENAMIENTO DE LOS MATERIALES Y BIENES REQUERIDOS EN LA EJECUCIÓN DEL CONTRATO, ASÍ COMO POR TODOS LOS COSTOS ASOCIADOS, DENTRO DE LOS CUALES SE INCLUYE EL DESPLAZAMIENTO DEL PERSONAL DEL CONTRATISTA. EL CONTRATISTA DEBERÁ EMPLEAR PERSONAL IDÓNEO Y CALIFICADO, DE MANERA QUE LAS ACTIVIDADES SE REALICEN EN FORMA TÉCNICA Y EFICIENTE, ESTE PERSONAL DEBERÁ SER CONTRATADO DIRECTAMENTE POR EL CONTRATISTA, DE ACUERDO CON LAS DISPOSICIONES LEGALES VIGENTES EN COLOMBIA, Y SAPIENCIA NO ADQUIERE CON ÉL NINGUNA RESPONSABILIDAD DE VINCULACIÓN LABORAL, ADMINISTRATIVA, NI DE OTRA ÍNDOLE. SAPIENCIA SE RESERVA EL DERECHO A EXIGIR AL CONTRATISTA, Y POR ESCRITO, EL REEMPLAZO DE CUALQUIER PERSONA VINCULADA AL PROYECTO, SIN QUE ÉSTE ADQUIERE EL DERECHO DE ELEVAR RECLAMOS POR ESTA CAUSA. LLEVAR UN REGISTRO FOTOGRÁFICO Y FECHADO, EN EL CUAL SE EVIDENCIE LA EJECUCIÓN ANTES, DURANTE Y DESPUÉS DE LA INTERVENCIÓN. ESTE REGISTRO HARÁ PARTE DEL INFORME DE EJECUCIÓN. INFORMAR AL SUPERVISOR DEL CONTRATO OPORTUNAMENTE LOS INCONVENIENTES E INCUMPLIMIENTOS QUE SE LLEGUEN A PRESENTAR EN EL DESARROLLO DEL CONTRATO. NO DETENER INJUSTIFICADAMENTE LA EJECUCIÓN DEL CONTRATO EN NINGÚN MOMENTO. LAS ACTIVIDADES NO PACTADAS O CON CANTIDADES SUPERIORES, DEBERÁN SER ACORDADAS ENTRE EL SUPERVISOR Y EL CONTRATISTA PREVIO A SU EJECUCIÓN, LO CUAL SE HARÁ CONSTAR EN ACTAS QUE SUSCRIBAN LAS PARTES, EL VALOR DE LAS ACTIVIDADES A EJECUTAR DEBERÁN SER ACORDADOS POR AMBAS PARTES AL IGUAL QUE DEBERÁ REALIZARSE EL ACTA DE COMPENSACIÓN DE CANTIDADES PARA VERIFICAR LA DISPONIBILIDAD O NECESIDAD DE LOS RECURSOS. EL CONTRATISTA DEBERÁ CUMPLIR INMEDIATAMENTE CUALQUIER ORDEN QUE DICTE POR ESCRITO EL SUPERVISOR, SI EL CONTRATISTA CONSIDERA QUE ALGUNOS DE LOS TRABAJOS QUE SE EXIGEN ESTÁN FUERA DE LOS ESTIPULADOS EN EL CONTRATO O SI CONSIDERA INJUSTA UNA ORDEN O DECISIÓN PODRÁ OBJETAR DICHA ORDEN POR ESCRITO DURANTE LOS PRIMEROS TRES (3) DÍAS CALENDARIO. EL CONTRATISTA DEBE REPARAR PRONTAMENTE, Y POR SU CUENTA, CUALQUIER DAÑO O PERJUICIO QUE OCASIONE. EL CONTRATISTA DEBERÁ CUMPLIR CON TODA LA REGLAMENTACIÓN DE SEGURIDAD INDUSTRIAL, AMBIENTAL Y DEMÁS EXIGIDAS EN LA LEY, IGUALMENTE SE EXTIENDE ESTA RESPONSABILIDAD A SUS PROVEEDORES Y CONTRATISTA PARA NUEVOS REQUERIMIENTOS DE MANO DE OBRA Y REPUESTOS, NO CONTEMPLADOS EN LA OFERTA, EL CONTRATISTA DEBERÁ COTIZAR DE MANERA DETALLADA Y A PRECIOS DE MERCADO, ANEXANDO 3 COTIZACIONES QUE CUMPLAN CON LAS ESPECIFICACIONES TÉCNICAS REQUERIDAS, PARA LA VERIFICACIÓN Y AUTORIZACIÓN POR PARTE DEL SUPERVISOR DEL CONTRATO DESIGNADO POR LA AGENCIA, QUIEN ESCOGERÁ LA COTIZACIÓN MÁS BAJA DE LA TRES PRESENTADAS, SIN LA PREVIA APROBACIÓN NO PODRÁN SER EJECUTADOS LOS SUMINISTROS O ACTIVIDADES. EL CONTRATISTA DEBERÁ MANTENER VIGENTES DURANTE EL PLAZO DE DURACIÓN DEL CONTRATO Y SUS ADICIONES, LOS CONVENIOS CON TERCEROS PARA LA PRESTACIÓN DE LA TOTALIDAD DE LOS SERVICIOS QUE NO PUDIERAN SER PRESTADOS DIRECTAMENTE. NO ACUDIR A PRÁCTICAS QUE SIGNIFIQUEN COMPETENCIA DESLEAL, EN LOS TÉRMINOS PREVISTOS POR LA LEY 256 DE 1996 Y DEMÁS DISPOSICIONES VIGENTES SOBRE LA MATERIA. EL CONTRATISTA ACEPTA LOS PROCEDIMIENTOS ADMINISTRATIVOS QUE DETERMINE LA AGENCIA PARA LA EJECUCIÓN DEL CONTRATO. 36. 37. 38. 39. 40. 41. ATENDER LAS SOLICITUDES E INQUIETUDES DEL SUPERVISOR EN TODOS LOS TEMAS TÉCNICOS RELACIONADOS CON LA EJECUCIÓN DEL CONTRATO Y PARA LOS DIFERENTES FRENTES DE TRABAJO. EL CONTRATISTA DEBERÁ CONTAR CON SU PROGRAMA DE SALUD OCUPACIONAL Y BIOSEGURIDAD. CUALQUIER ELEMENTO CONSUMIBLE COMO CINTAS, LÍQUIDOS PARA LIMPIEZA FÍSICA O ELECTRÓNICA DE LOS EQUIPOS QUE IMPIDA PONER EN CORRECTO FUNCIONAMIENTO LOS BIENES ADQUIRIDOS (REPUESTOS), CORRERÁN POR CUENTA DEL CONTRATISTA Y NO CAUSARÁ PAGOS ADICIONALES NI CANCELACIÓN DE HONORARIOS EXTRAS POR PARTE DE LA ENTIDAD, SIEMPRE CONTARÁN CON EL AVAL Y VISTO BUENO DEL SUPERVISOR. RESPONDER POR EL SANEAMIENTO POR EVICCIÓN Y VICIOS REDHIBITORIOS DE LOS BIENES COMPRADOS, ES DECIR, QUE LOS BIENES ENTREGADOS DEBERÁN SER NUEVOS, DE LAS MEJORES CALIDADES Y COMPLETAMENTE ADECUADOS PARA SER INSTALADOS EN LA SOLUCIÓN IMPLEMENTADA, Y EN NINGÚN CASO UN TERCERO PODRÁ TENER DERECHOS DE POSESIÓN SOBRE ESTOS. EL CONTRATISTA DEBE PRESENTAR LOS TÉCNICOS ENCARGADOS CON COMPETENCIA LABORAL PARA TRABAJO EN ALTURA NIVEL AVANZADO PARA LA EJECUCIÓN DE LAS ACTIVIDADES CON EL RESPECTIVO CERTIFICADO DE LA COMPETENCIA. LAS DEMÁS QUE SEAN INHERENTES Y DERIVADAS DE LA EJECUCIÓN DEL OBJETO CONTRACTUAL</t>
  </si>
  <si>
    <t>https://community.secop.gov.co/Public/Tendering/OpportunityDetail/Index?noticeUID=CO1.NTC.10385619&amp;isFromPublicArea=True&amp;isModal=False</t>
  </si>
  <si>
    <t>14-44-101266281</t>
  </si>
  <si>
    <t>MIN 006 DE 2026</t>
  </si>
  <si>
    <t>LAURA ALEXANDRA SEPÚLVEDA MARÍN</t>
  </si>
  <si>
    <t>NUMERO DE COMITÉ</t>
  </si>
  <si>
    <t>FECHA DE COMITÉ</t>
  </si>
  <si>
    <t>EXT 29</t>
  </si>
  <si>
    <t>Criterios de compra pública incorporados a la presente necesidad</t>
  </si>
  <si>
    <t>CRITERIOS SOCIALES</t>
  </si>
  <si>
    <t>CRITERIOS INNOVADORES</t>
  </si>
  <si>
    <t>CON TRES CRITERIOS: SOCIALES, INNOVADORES Y DE SOSTENIBILIDAD</t>
  </si>
  <si>
    <t>CON CRITERIOS DE SOSTENIBILIDAD Y RESPONSABILIDAD SOCIAL</t>
  </si>
  <si>
    <t>CON CRITERIO INNOVADOR Y SOSTENIBILIDAD</t>
  </si>
  <si>
    <t>CON CRITERIO INNOVADOR Y SOCIA</t>
  </si>
  <si>
    <t>CONVENIO INTERADMINISTRATIVO</t>
  </si>
  <si>
    <t>CONVENIO ESAL</t>
  </si>
  <si>
    <t>CONVENIO ESPECIAL DE COOPERACIÓN DE CIENCIA, TECNOLOGÍA E INNOVACIÓN</t>
  </si>
  <si>
    <t>CONTRATO DE DONACIÓN</t>
  </si>
  <si>
    <t>SELECCIÓN ABREVIADA DE MENOR CUANTÍA</t>
  </si>
  <si>
    <t>CONVENIO ESPECIAL DE COOPERACIÓN EN CIENCIA TECNOLOGÍA E INNOVACIÓN</t>
  </si>
  <si>
    <t>CONTRATO DE ARRENDAMIENTO</t>
  </si>
  <si>
    <t>TG1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</si>
</sst>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_-[$$-409]* #,##0_ ;_-[$$-409]* \-#,##0\ ;_-[$$-409]* &quot;-&quot;??_ ;_-@_ "/>
    <numFmt numFmtId="166" formatCode="_-* #,##0_-;\-* #,##0_-;_-* &quot;-&quot;??_-;_-@_-"/>
    <numFmt numFmtId="167" formatCode="0.0%"/>
    <numFmt numFmtId="168" formatCode="&quot;$&quot;\ #,##0.00"/>
    <numFmt numFmtId="169" formatCode="_-* #,##0.000_-;\-* #,##0.000_-;_-* &quot;-&quot;??_-;_-@_-"/>
    <numFmt numFmtId="170" formatCode="_-[$$-409]* #,##0.00_ ;_-[$$-409]* \-#,##0.00\ ;_-[$$-409]* &quot;-&quot;??_ ;_-@_ "/>
  </numFmts>
  <fonts count="18">
    <font>
      <sz val="11"/>
      <color theme="1"/>
      <name val="Calibri"/>
      <family val="2"/>
      <scheme val="minor"/>
    </font>
    <font>
      <sz val="11"/>
      <color theme="1"/>
      <name val="Calibri"/>
      <family val="2"/>
      <scheme val="minor"/>
    </font>
    <font>
      <b/>
      <sz val="9"/>
      <name val="Arial Narrow"/>
      <family val="2"/>
    </font>
    <font>
      <b/>
      <sz val="8"/>
      <name val="Arial Narrow"/>
      <family val="2"/>
    </font>
    <font>
      <sz val="9"/>
      <name val="Arial Narrow"/>
      <family val="2"/>
    </font>
    <font>
      <sz val="11"/>
      <name val="Calibri"/>
      <family val="2"/>
      <scheme val="minor"/>
    </font>
    <font>
      <u/>
      <sz val="11"/>
      <color theme="10"/>
      <name val="Calibri"/>
      <family val="2"/>
      <scheme val="minor"/>
    </font>
    <font>
      <sz val="10"/>
      <color theme="1"/>
      <name val="Arial"/>
      <family val="2"/>
    </font>
    <font>
      <sz val="10"/>
      <name val="Arial"/>
      <family val="2"/>
    </font>
    <font>
      <sz val="10"/>
      <color rgb="FF000000"/>
      <name val="Arial"/>
      <family val="2"/>
    </font>
    <font>
      <sz val="8"/>
      <name val="Calibri"/>
      <family val="2"/>
      <scheme val="minor"/>
    </font>
    <font>
      <sz val="11"/>
      <color rgb="FF000000"/>
      <name val="Arial"/>
      <family val="2"/>
    </font>
    <font>
      <b/>
      <sz val="11"/>
      <color rgb="FF000000"/>
      <name val="Arial"/>
      <family val="2"/>
    </font>
    <font>
      <sz val="9"/>
      <name val="Arial Narrow"/>
    </font>
    <font>
      <sz val="9"/>
      <color rgb="FF000000"/>
      <name val="Arial Narrow"/>
    </font>
    <font>
      <sz val="9"/>
      <color rgb="FFFF0000"/>
      <name val="Arial Narrow"/>
      <family val="2"/>
    </font>
    <font>
      <b/>
      <sz val="9"/>
      <name val="Arial Narrow"/>
    </font>
    <font>
      <sz val="12"/>
      <color rgb="FF000000"/>
      <name val="Aptos"/>
      <charset val="1"/>
    </font>
  </fonts>
  <fills count="13">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000000"/>
      </patternFill>
    </fill>
    <fill>
      <patternFill patternType="solid">
        <fgColor rgb="FFFFFFFF"/>
        <bgColor indexed="64"/>
      </patternFill>
    </fill>
    <fill>
      <patternFill patternType="solid">
        <fgColor rgb="FFFF000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medium">
        <color auto="1"/>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76">
    <xf numFmtId="0" fontId="0" fillId="0" borderId="0" xfId="0"/>
    <xf numFmtId="0" fontId="5" fillId="0" borderId="0" xfId="0" applyFont="1" applyAlignment="1">
      <alignment horizontal="center" readingOrder="1"/>
    </xf>
    <xf numFmtId="0" fontId="0" fillId="4" borderId="0" xfId="0" applyFill="1"/>
    <xf numFmtId="0" fontId="0" fillId="0" borderId="0" xfId="0" applyAlignment="1">
      <alignment horizontal="center"/>
    </xf>
    <xf numFmtId="0" fontId="4" fillId="4" borderId="1" xfId="0" applyFont="1" applyFill="1" applyBorder="1"/>
    <xf numFmtId="0" fontId="4" fillId="7" borderId="1" xfId="0" applyFont="1" applyFill="1" applyBorder="1"/>
    <xf numFmtId="0" fontId="0" fillId="0" borderId="0" xfId="0" applyAlignment="1">
      <alignment horizontal="right"/>
    </xf>
    <xf numFmtId="165" fontId="0" fillId="0" borderId="0" xfId="0" applyNumberFormat="1" applyAlignment="1">
      <alignment horizontal="right"/>
    </xf>
    <xf numFmtId="165" fontId="0" fillId="0" borderId="0" xfId="0" applyNumberFormat="1"/>
    <xf numFmtId="14" fontId="0" fillId="0" borderId="0" xfId="0" applyNumberFormat="1" applyAlignment="1">
      <alignment horizontal="right"/>
    </xf>
    <xf numFmtId="14" fontId="4" fillId="4" borderId="1" xfId="0" applyNumberFormat="1" applyFont="1" applyFill="1" applyBorder="1"/>
    <xf numFmtId="0" fontId="4" fillId="4" borderId="1" xfId="0" applyFont="1" applyFill="1" applyBorder="1" applyAlignment="1">
      <alignment horizontal="right"/>
    </xf>
    <xf numFmtId="165" fontId="4" fillId="4" borderId="1" xfId="1" applyNumberFormat="1" applyFont="1" applyFill="1" applyBorder="1" applyAlignment="1">
      <alignment horizontal="right"/>
    </xf>
    <xf numFmtId="164" fontId="4" fillId="4" borderId="1" xfId="1" applyNumberFormat="1" applyFont="1" applyFill="1" applyBorder="1" applyAlignment="1">
      <alignment horizontal="right"/>
    </xf>
    <xf numFmtId="0" fontId="4" fillId="4" borderId="1" xfId="0" applyFont="1" applyFill="1" applyBorder="1" applyAlignment="1">
      <alignment horizontal="left"/>
    </xf>
    <xf numFmtId="0" fontId="6" fillId="4" borderId="1" xfId="2" applyFill="1" applyBorder="1"/>
    <xf numFmtId="0" fontId="6" fillId="4" borderId="1" xfId="3" applyFill="1" applyBorder="1"/>
    <xf numFmtId="14" fontId="4" fillId="4" borderId="1" xfId="0" applyNumberFormat="1" applyFont="1" applyFill="1" applyBorder="1" applyAlignment="1">
      <alignment horizontal="right"/>
    </xf>
    <xf numFmtId="0" fontId="4" fillId="4" borderId="1" xfId="0" applyFont="1" applyFill="1" applyBorder="1" applyAlignment="1">
      <alignment horizontal="center"/>
    </xf>
    <xf numFmtId="0" fontId="2" fillId="5" borderId="3" xfId="0" applyFont="1" applyFill="1" applyBorder="1" applyAlignment="1">
      <alignment horizontal="center" vertical="center" wrapText="1" readingOrder="1"/>
    </xf>
    <xf numFmtId="167" fontId="9" fillId="0" borderId="0" xfId="4" applyNumberFormat="1" applyFont="1" applyFill="1" applyBorder="1" applyAlignment="1">
      <alignment horizontal="left" vertical="center" wrapText="1"/>
    </xf>
    <xf numFmtId="168" fontId="9" fillId="0" borderId="0" xfId="0" applyNumberFormat="1" applyFont="1" applyAlignment="1">
      <alignment horizontal="left" vertical="center"/>
    </xf>
    <xf numFmtId="166" fontId="9" fillId="0" borderId="0" xfId="5" applyNumberFormat="1" applyFont="1" applyAlignment="1">
      <alignment horizontal="left" vertical="center"/>
    </xf>
    <xf numFmtId="168" fontId="7" fillId="0" borderId="0" xfId="4" applyNumberFormat="1" applyFont="1" applyAlignment="1">
      <alignment horizontal="right" vertical="center"/>
    </xf>
    <xf numFmtId="43" fontId="7" fillId="0" borderId="0" xfId="5" applyFont="1" applyAlignment="1">
      <alignment horizontal="right" vertical="center"/>
    </xf>
    <xf numFmtId="9" fontId="9" fillId="0" borderId="0" xfId="4" applyFont="1" applyFill="1" applyBorder="1" applyAlignment="1">
      <alignment horizontal="right" vertical="top"/>
    </xf>
    <xf numFmtId="0" fontId="9" fillId="0" borderId="0" xfId="0" applyFont="1" applyAlignment="1">
      <alignment horizontal="left" vertical="center"/>
    </xf>
    <xf numFmtId="168" fontId="9" fillId="0" borderId="0" xfId="0" applyNumberFormat="1" applyFont="1" applyAlignment="1">
      <alignment horizontal="left" vertical="top"/>
    </xf>
    <xf numFmtId="166" fontId="7" fillId="0" borderId="0" xfId="0" applyNumberFormat="1" applyFont="1" applyAlignment="1">
      <alignment horizontal="right" vertical="center"/>
    </xf>
    <xf numFmtId="169" fontId="7" fillId="0" borderId="0" xfId="0" applyNumberFormat="1" applyFont="1" applyAlignment="1">
      <alignment horizontal="right" vertical="center"/>
    </xf>
    <xf numFmtId="166" fontId="9" fillId="0" borderId="0" xfId="5" applyNumberFormat="1" applyFont="1" applyFill="1" applyBorder="1" applyAlignment="1">
      <alignment horizontal="left" vertical="top"/>
    </xf>
    <xf numFmtId="166" fontId="8" fillId="0" borderId="6" xfId="5" applyNumberFormat="1" applyFont="1" applyFill="1" applyBorder="1" applyAlignment="1">
      <alignment horizontal="center" vertical="center" wrapText="1"/>
    </xf>
    <xf numFmtId="166" fontId="9" fillId="0" borderId="0" xfId="0" applyNumberFormat="1" applyFont="1" applyAlignment="1">
      <alignment horizontal="left" vertical="top"/>
    </xf>
    <xf numFmtId="0" fontId="9" fillId="0" borderId="0" xfId="0" applyFont="1" applyAlignment="1">
      <alignment horizontal="left" vertical="top"/>
    </xf>
    <xf numFmtId="166" fontId="9" fillId="0" borderId="0" xfId="5" applyNumberFormat="1" applyFont="1" applyFill="1" applyBorder="1" applyAlignment="1">
      <alignment horizontal="right" vertical="top"/>
    </xf>
    <xf numFmtId="0" fontId="2" fillId="6" borderId="2" xfId="0" applyFont="1" applyFill="1" applyBorder="1" applyAlignment="1">
      <alignment horizontal="center" vertical="center" wrapText="1" readingOrder="1"/>
    </xf>
    <xf numFmtId="0" fontId="2" fillId="6" borderId="3" xfId="0" applyFont="1" applyFill="1" applyBorder="1" applyAlignment="1">
      <alignment horizontal="center" vertical="center" wrapText="1" readingOrder="1"/>
    </xf>
    <xf numFmtId="0" fontId="4" fillId="0" borderId="1" xfId="0" applyFont="1" applyBorder="1"/>
    <xf numFmtId="0" fontId="4" fillId="7" borderId="1" xfId="0" applyFont="1" applyFill="1" applyBorder="1" applyAlignment="1">
      <alignment horizontal="left"/>
    </xf>
    <xf numFmtId="0" fontId="4" fillId="7" borderId="1" xfId="0" applyFont="1" applyFill="1" applyBorder="1" applyAlignment="1">
      <alignment horizontal="right"/>
    </xf>
    <xf numFmtId="0" fontId="4" fillId="0" borderId="9" xfId="0" applyFont="1" applyBorder="1"/>
    <xf numFmtId="0" fontId="4" fillId="7" borderId="10" xfId="0" applyFont="1" applyFill="1" applyBorder="1" applyAlignment="1">
      <alignment horizontal="left"/>
    </xf>
    <xf numFmtId="0" fontId="4" fillId="7" borderId="11" xfId="0" applyFont="1" applyFill="1" applyBorder="1"/>
    <xf numFmtId="0" fontId="4" fillId="7" borderId="12" xfId="0" applyFont="1" applyFill="1" applyBorder="1" applyAlignment="1">
      <alignment horizontal="right"/>
    </xf>
    <xf numFmtId="0" fontId="4" fillId="7" borderId="1" xfId="0" applyFont="1" applyFill="1" applyBorder="1" applyAlignment="1">
      <alignment horizontal="center"/>
    </xf>
    <xf numFmtId="0" fontId="11" fillId="8" borderId="11" xfId="0" applyFont="1" applyFill="1" applyBorder="1" applyAlignment="1">
      <alignment horizontal="justify" vertical="center" wrapText="1" readingOrder="1"/>
    </xf>
    <xf numFmtId="0" fontId="12" fillId="8" borderId="11" xfId="0" applyFont="1" applyFill="1" applyBorder="1" applyAlignment="1">
      <alignment horizontal="justify" vertical="center" wrapText="1" readingOrder="1"/>
    </xf>
    <xf numFmtId="165" fontId="4" fillId="4" borderId="1" xfId="0" applyNumberFormat="1" applyFont="1" applyFill="1" applyBorder="1" applyAlignment="1">
      <alignment horizontal="right"/>
    </xf>
    <xf numFmtId="0" fontId="8" fillId="0" borderId="4" xfId="0" applyFont="1" applyBorder="1" applyAlignment="1">
      <alignment horizontal="center" vertical="center" wrapText="1"/>
    </xf>
    <xf numFmtId="166" fontId="7" fillId="0" borderId="5" xfId="5" applyNumberFormat="1" applyFont="1" applyFill="1" applyBorder="1" applyAlignment="1">
      <alignment horizontal="right" vertical="center" shrinkToFit="1"/>
    </xf>
    <xf numFmtId="0" fontId="8" fillId="0" borderId="6" xfId="0" applyFont="1" applyBorder="1" applyAlignment="1">
      <alignment horizontal="center" vertical="center" wrapText="1"/>
    </xf>
    <xf numFmtId="166" fontId="7" fillId="0" borderId="4" xfId="5" applyNumberFormat="1" applyFont="1" applyFill="1" applyBorder="1" applyAlignment="1">
      <alignment horizontal="right" vertical="center" shrinkToFit="1"/>
    </xf>
    <xf numFmtId="0" fontId="8" fillId="0" borderId="7" xfId="0" applyFont="1" applyBorder="1" applyAlignment="1">
      <alignment horizontal="center" vertical="center" wrapText="1"/>
    </xf>
    <xf numFmtId="166" fontId="7" fillId="0" borderId="8" xfId="5" applyNumberFormat="1" applyFont="1" applyFill="1" applyBorder="1" applyAlignment="1">
      <alignment horizontal="right" vertical="center" shrinkToFit="1"/>
    </xf>
    <xf numFmtId="0" fontId="4" fillId="9" borderId="1" xfId="0" applyFont="1" applyFill="1" applyBorder="1"/>
    <xf numFmtId="0" fontId="4" fillId="9" borderId="1" xfId="0" applyFont="1" applyFill="1" applyBorder="1" applyAlignment="1">
      <alignment horizontal="right"/>
    </xf>
    <xf numFmtId="0" fontId="4" fillId="9" borderId="1" xfId="0" applyFont="1" applyFill="1" applyBorder="1" applyAlignment="1">
      <alignment horizontal="center"/>
    </xf>
    <xf numFmtId="14" fontId="4" fillId="0" borderId="1" xfId="0" applyNumberFormat="1" applyFont="1" applyBorder="1" applyAlignment="1">
      <alignment horizontal="right"/>
    </xf>
    <xf numFmtId="14" fontId="13" fillId="4" borderId="1" xfId="0" applyNumberFormat="1" applyFont="1" applyFill="1" applyBorder="1"/>
    <xf numFmtId="0" fontId="13" fillId="4" borderId="1" xfId="0" applyFont="1" applyFill="1" applyBorder="1"/>
    <xf numFmtId="0" fontId="13" fillId="7" borderId="1" xfId="0" applyFont="1" applyFill="1" applyBorder="1"/>
    <xf numFmtId="0" fontId="13" fillId="4" borderId="1" xfId="0" applyFont="1" applyFill="1" applyBorder="1" applyAlignment="1">
      <alignment horizontal="center"/>
    </xf>
    <xf numFmtId="165" fontId="13" fillId="4" borderId="1" xfId="1" applyNumberFormat="1" applyFont="1" applyFill="1" applyBorder="1" applyAlignment="1">
      <alignment horizontal="right"/>
    </xf>
    <xf numFmtId="0" fontId="13" fillId="4" borderId="1" xfId="0" applyFont="1" applyFill="1" applyBorder="1" applyAlignment="1">
      <alignment horizontal="right"/>
    </xf>
    <xf numFmtId="165" fontId="13" fillId="4" borderId="1" xfId="0" applyNumberFormat="1" applyFont="1" applyFill="1" applyBorder="1" applyAlignment="1">
      <alignment horizontal="right"/>
    </xf>
    <xf numFmtId="14" fontId="13" fillId="4" borderId="1" xfId="0" applyNumberFormat="1" applyFont="1" applyFill="1" applyBorder="1" applyAlignment="1">
      <alignment horizontal="right"/>
    </xf>
    <xf numFmtId="14" fontId="13" fillId="0" borderId="1" xfId="0" applyNumberFormat="1" applyFont="1" applyBorder="1" applyAlignment="1">
      <alignment horizontal="right"/>
    </xf>
    <xf numFmtId="0" fontId="13" fillId="7" borderId="1" xfId="0" applyFont="1" applyFill="1" applyBorder="1" applyAlignment="1">
      <alignment horizontal="center"/>
    </xf>
    <xf numFmtId="0" fontId="13" fillId="4" borderId="9" xfId="0" applyFont="1" applyFill="1" applyBorder="1"/>
    <xf numFmtId="0" fontId="6" fillId="4" borderId="1" xfId="2" applyFill="1" applyBorder="1" applyAlignment="1"/>
    <xf numFmtId="0" fontId="13" fillId="4" borderId="1" xfId="0" applyFont="1" applyFill="1" applyBorder="1" applyAlignment="1">
      <alignment horizontal="left"/>
    </xf>
    <xf numFmtId="0" fontId="6" fillId="4" borderId="1" xfId="3" applyFill="1" applyBorder="1" applyAlignment="1"/>
    <xf numFmtId="0" fontId="13" fillId="9" borderId="1" xfId="0" applyFont="1" applyFill="1" applyBorder="1" applyAlignment="1">
      <alignment horizontal="center"/>
    </xf>
    <xf numFmtId="14" fontId="17" fillId="8" borderId="14" xfId="0" applyNumberFormat="1" applyFont="1" applyFill="1" applyBorder="1" applyAlignment="1">
      <alignment wrapText="1"/>
    </xf>
    <xf numFmtId="14" fontId="17" fillId="8" borderId="1" xfId="0" applyNumberFormat="1" applyFont="1" applyFill="1" applyBorder="1" applyAlignment="1">
      <alignment wrapText="1"/>
    </xf>
    <xf numFmtId="0" fontId="17" fillId="8" borderId="13" xfId="0" applyFont="1" applyFill="1" applyBorder="1" applyAlignment="1">
      <alignment horizontal="center" wrapText="1"/>
    </xf>
    <xf numFmtId="0" fontId="17" fillId="8" borderId="14" xfId="0" applyFont="1" applyFill="1" applyBorder="1" applyAlignment="1">
      <alignment horizontal="center" wrapText="1"/>
    </xf>
    <xf numFmtId="0" fontId="17" fillId="8" borderId="13" xfId="0" applyFont="1" applyFill="1" applyBorder="1" applyAlignment="1">
      <alignment horizontal="left" wrapText="1"/>
    </xf>
    <xf numFmtId="0" fontId="17" fillId="8" borderId="15" xfId="0" applyFont="1" applyFill="1" applyBorder="1" applyAlignment="1">
      <alignment horizontal="left" wrapText="1"/>
    </xf>
    <xf numFmtId="0" fontId="14" fillId="4" borderId="1" xfId="0" applyFont="1" applyFill="1" applyBorder="1"/>
    <xf numFmtId="14" fontId="15" fillId="4" borderId="1" xfId="0" applyNumberFormat="1" applyFont="1" applyFill="1" applyBorder="1"/>
    <xf numFmtId="0" fontId="4" fillId="10" borderId="1" xfId="0" applyFont="1" applyFill="1" applyBorder="1"/>
    <xf numFmtId="0" fontId="13" fillId="10" borderId="1" xfId="0" applyFont="1" applyFill="1" applyBorder="1"/>
    <xf numFmtId="14" fontId="13" fillId="10" borderId="1" xfId="0" applyNumberFormat="1" applyFont="1" applyFill="1" applyBorder="1"/>
    <xf numFmtId="0" fontId="13" fillId="10" borderId="1" xfId="0" applyFont="1" applyFill="1" applyBorder="1" applyAlignment="1">
      <alignment horizontal="right"/>
    </xf>
    <xf numFmtId="14" fontId="4" fillId="10" borderId="1" xfId="0" applyNumberFormat="1" applyFont="1" applyFill="1" applyBorder="1"/>
    <xf numFmtId="0" fontId="4" fillId="10" borderId="1" xfId="0" applyFont="1" applyFill="1" applyBorder="1" applyAlignment="1">
      <alignment horizontal="right"/>
    </xf>
    <xf numFmtId="0" fontId="4" fillId="10" borderId="1" xfId="0" applyFont="1" applyFill="1" applyBorder="1" applyAlignment="1">
      <alignment horizontal="center"/>
    </xf>
    <xf numFmtId="0" fontId="13" fillId="10" borderId="1" xfId="0" applyFont="1" applyFill="1" applyBorder="1" applyAlignment="1">
      <alignment horizontal="center"/>
    </xf>
    <xf numFmtId="165" fontId="4" fillId="10" borderId="1" xfId="1" applyNumberFormat="1" applyFont="1" applyFill="1" applyBorder="1" applyAlignment="1">
      <alignment horizontal="right"/>
    </xf>
    <xf numFmtId="165" fontId="13" fillId="10" borderId="1" xfId="1" applyNumberFormat="1" applyFont="1" applyFill="1" applyBorder="1" applyAlignment="1">
      <alignment horizontal="right"/>
    </xf>
    <xf numFmtId="164" fontId="4" fillId="10" borderId="1" xfId="1" applyNumberFormat="1" applyFont="1" applyFill="1" applyBorder="1" applyAlignment="1">
      <alignment horizontal="right"/>
    </xf>
    <xf numFmtId="0" fontId="4" fillId="10" borderId="1" xfId="0" applyFont="1" applyFill="1" applyBorder="1" applyAlignment="1">
      <alignment horizontal="left"/>
    </xf>
    <xf numFmtId="14" fontId="13" fillId="10" borderId="1" xfId="0" applyNumberFormat="1" applyFont="1" applyFill="1" applyBorder="1" applyAlignment="1">
      <alignment horizontal="right"/>
    </xf>
    <xf numFmtId="0" fontId="6" fillId="10" borderId="1" xfId="3" applyFill="1" applyBorder="1" applyAlignment="1"/>
    <xf numFmtId="0" fontId="13" fillId="4" borderId="0" xfId="0" applyFont="1" applyFill="1"/>
    <xf numFmtId="0" fontId="13" fillId="9" borderId="1" xfId="0" applyFont="1" applyFill="1" applyBorder="1"/>
    <xf numFmtId="0" fontId="13" fillId="9" borderId="1" xfId="0" applyFont="1" applyFill="1" applyBorder="1" applyAlignment="1">
      <alignment horizontal="right"/>
    </xf>
    <xf numFmtId="14" fontId="13" fillId="9" borderId="1" xfId="0" applyNumberFormat="1" applyFont="1" applyFill="1" applyBorder="1"/>
    <xf numFmtId="165" fontId="13" fillId="9" borderId="1" xfId="0" applyNumberFormat="1" applyFont="1" applyFill="1" applyBorder="1" applyAlignment="1">
      <alignment horizontal="right"/>
    </xf>
    <xf numFmtId="0" fontId="4" fillId="9" borderId="1" xfId="0" applyFont="1" applyFill="1" applyBorder="1" applyAlignment="1">
      <alignment horizontal="left"/>
    </xf>
    <xf numFmtId="14" fontId="13" fillId="9" borderId="1" xfId="0" applyNumberFormat="1" applyFont="1" applyFill="1" applyBorder="1" applyAlignment="1">
      <alignment horizontal="right"/>
    </xf>
    <xf numFmtId="0" fontId="13" fillId="0" borderId="1" xfId="0" applyFont="1" applyBorder="1"/>
    <xf numFmtId="0" fontId="4" fillId="0" borderId="1" xfId="0" applyFont="1" applyBorder="1" applyAlignment="1">
      <alignment horizontal="right"/>
    </xf>
    <xf numFmtId="0" fontId="6" fillId="0" borderId="1" xfId="3" applyFill="1" applyBorder="1"/>
    <xf numFmtId="0" fontId="6" fillId="0" borderId="1" xfId="2" applyBorder="1"/>
    <xf numFmtId="0" fontId="13" fillId="0" borderId="1" xfId="0" applyFont="1" applyBorder="1" applyAlignment="1">
      <alignment horizontal="right"/>
    </xf>
    <xf numFmtId="14" fontId="13" fillId="4" borderId="1" xfId="0" applyNumberFormat="1" applyFont="1" applyFill="1" applyBorder="1" applyAlignment="1">
      <alignment horizontal="center"/>
    </xf>
    <xf numFmtId="0" fontId="6" fillId="0" borderId="1" xfId="2" applyFill="1" applyBorder="1"/>
    <xf numFmtId="14" fontId="4" fillId="4" borderId="1" xfId="0" applyNumberFormat="1" applyFont="1" applyFill="1" applyBorder="1" applyAlignment="1">
      <alignment horizontal="left"/>
    </xf>
    <xf numFmtId="0" fontId="13" fillId="4" borderId="1" xfId="0" applyFont="1" applyFill="1" applyBorder="1" applyAlignment="1">
      <alignment wrapText="1"/>
    </xf>
    <xf numFmtId="0" fontId="4" fillId="0" borderId="1" xfId="0" applyFont="1" applyBorder="1" applyAlignment="1">
      <alignment horizontal="center"/>
    </xf>
    <xf numFmtId="49" fontId="13" fillId="4" borderId="1" xfId="0" applyNumberFormat="1" applyFont="1" applyFill="1" applyBorder="1" applyAlignment="1">
      <alignment horizontal="right"/>
    </xf>
    <xf numFmtId="14" fontId="13" fillId="0" borderId="1" xfId="0" applyNumberFormat="1" applyFont="1" applyBorder="1"/>
    <xf numFmtId="165" fontId="13" fillId="0" borderId="1" xfId="0" applyNumberFormat="1" applyFont="1" applyBorder="1" applyAlignment="1">
      <alignment horizontal="right"/>
    </xf>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165" fontId="2" fillId="2" borderId="1" xfId="0" applyNumberFormat="1" applyFont="1" applyFill="1" applyBorder="1" applyAlignment="1">
      <alignment horizontal="center" vertical="center" wrapText="1" readingOrder="1"/>
    </xf>
    <xf numFmtId="0" fontId="16" fillId="3" borderId="1" xfId="0" applyFont="1" applyFill="1" applyBorder="1" applyAlignment="1">
      <alignment horizontal="center" vertical="center" wrapText="1" readingOrder="1"/>
    </xf>
    <xf numFmtId="165" fontId="2" fillId="3" borderId="1" xfId="0" applyNumberFormat="1" applyFont="1" applyFill="1" applyBorder="1" applyAlignment="1">
      <alignment horizontal="center" vertical="center" wrapText="1" readingOrder="1"/>
    </xf>
    <xf numFmtId="14" fontId="2" fillId="3" borderId="1" xfId="0" applyNumberFormat="1" applyFont="1" applyFill="1" applyBorder="1" applyAlignment="1">
      <alignment horizontal="center" vertical="center" wrapText="1" readingOrder="1"/>
    </xf>
    <xf numFmtId="0" fontId="6" fillId="0" borderId="1" xfId="2" applyBorder="1" applyAlignment="1"/>
    <xf numFmtId="0" fontId="13" fillId="10" borderId="1" xfId="0" applyFont="1" applyFill="1" applyBorder="1" applyAlignment="1">
      <alignment horizontal="left"/>
    </xf>
    <xf numFmtId="0" fontId="6" fillId="10" borderId="1" xfId="3" applyFill="1" applyBorder="1"/>
    <xf numFmtId="0" fontId="13" fillId="4" borderId="1" xfId="0" applyFont="1" applyFill="1" applyBorder="1" applyAlignment="1">
      <alignment horizontal="right" wrapText="1"/>
    </xf>
    <xf numFmtId="165" fontId="4" fillId="9" borderId="1" xfId="1" applyNumberFormat="1" applyFont="1" applyFill="1" applyBorder="1" applyAlignment="1">
      <alignment horizontal="right"/>
    </xf>
    <xf numFmtId="165" fontId="13" fillId="9" borderId="1" xfId="1" applyNumberFormat="1" applyFont="1" applyFill="1" applyBorder="1" applyAlignment="1">
      <alignment horizontal="right"/>
    </xf>
    <xf numFmtId="164" fontId="4" fillId="9" borderId="1" xfId="1" applyNumberFormat="1" applyFont="1" applyFill="1" applyBorder="1" applyAlignment="1">
      <alignment horizontal="right"/>
    </xf>
    <xf numFmtId="0" fontId="6" fillId="9" borderId="1" xfId="3" applyFill="1" applyBorder="1"/>
    <xf numFmtId="0" fontId="6" fillId="9" borderId="1" xfId="2" applyFill="1" applyBorder="1"/>
    <xf numFmtId="0" fontId="14" fillId="7" borderId="1" xfId="0" applyFont="1" applyFill="1" applyBorder="1"/>
    <xf numFmtId="170" fontId="4" fillId="4" borderId="1" xfId="1" applyNumberFormat="1" applyFont="1" applyFill="1" applyBorder="1" applyAlignment="1">
      <alignment horizontal="right"/>
    </xf>
    <xf numFmtId="0" fontId="13" fillId="0" borderId="1" xfId="0" applyFont="1" applyBorder="1" applyAlignment="1">
      <alignment horizontal="center"/>
    </xf>
    <xf numFmtId="14" fontId="4" fillId="0" borderId="1" xfId="0" applyNumberFormat="1" applyFont="1" applyBorder="1" applyAlignment="1">
      <alignment horizontal="center"/>
    </xf>
    <xf numFmtId="14" fontId="4" fillId="0" borderId="1" xfId="0" applyNumberFormat="1" applyFont="1" applyBorder="1"/>
    <xf numFmtId="165" fontId="4"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4" fontId="4" fillId="0" borderId="1" xfId="1" applyNumberFormat="1" applyFont="1" applyFill="1" applyBorder="1" applyAlignment="1">
      <alignment horizontal="right"/>
    </xf>
    <xf numFmtId="0" fontId="4" fillId="0" borderId="1" xfId="0" applyFont="1" applyBorder="1" applyAlignment="1">
      <alignment horizontal="left"/>
    </xf>
    <xf numFmtId="49" fontId="13" fillId="0" borderId="1" xfId="0" applyNumberFormat="1" applyFont="1" applyBorder="1" applyAlignment="1">
      <alignment horizontal="right"/>
    </xf>
    <xf numFmtId="0" fontId="4" fillId="11" borderId="1" xfId="0" applyFont="1" applyFill="1" applyBorder="1"/>
    <xf numFmtId="0" fontId="13" fillId="11" borderId="1" xfId="0" applyFont="1" applyFill="1" applyBorder="1"/>
    <xf numFmtId="14" fontId="13" fillId="11" borderId="1" xfId="0" applyNumberFormat="1" applyFont="1" applyFill="1" applyBorder="1"/>
    <xf numFmtId="0" fontId="13" fillId="11" borderId="1" xfId="0" applyFont="1" applyFill="1" applyBorder="1" applyAlignment="1">
      <alignment horizontal="right"/>
    </xf>
    <xf numFmtId="14" fontId="4" fillId="11" borderId="1" xfId="0" applyNumberFormat="1" applyFont="1" applyFill="1" applyBorder="1"/>
    <xf numFmtId="0" fontId="4" fillId="11" borderId="1" xfId="0" applyFont="1" applyFill="1" applyBorder="1" applyAlignment="1">
      <alignment horizontal="right"/>
    </xf>
    <xf numFmtId="0" fontId="4" fillId="11" borderId="1" xfId="0" applyFont="1" applyFill="1" applyBorder="1" applyAlignment="1">
      <alignment horizontal="center"/>
    </xf>
    <xf numFmtId="0" fontId="13" fillId="11" borderId="1" xfId="0" applyFont="1" applyFill="1" applyBorder="1" applyAlignment="1">
      <alignment horizontal="center"/>
    </xf>
    <xf numFmtId="165" fontId="4" fillId="11" borderId="1" xfId="1" applyNumberFormat="1" applyFont="1" applyFill="1" applyBorder="1" applyAlignment="1">
      <alignment horizontal="right"/>
    </xf>
    <xf numFmtId="165" fontId="13" fillId="11" borderId="1" xfId="1" applyNumberFormat="1" applyFont="1" applyFill="1" applyBorder="1" applyAlignment="1">
      <alignment horizontal="right"/>
    </xf>
    <xf numFmtId="165" fontId="13" fillId="11" borderId="1" xfId="0" applyNumberFormat="1" applyFont="1" applyFill="1" applyBorder="1" applyAlignment="1">
      <alignment horizontal="right"/>
    </xf>
    <xf numFmtId="164" fontId="4" fillId="11" borderId="1" xfId="1" applyNumberFormat="1" applyFont="1" applyFill="1" applyBorder="1" applyAlignment="1">
      <alignment horizontal="right"/>
    </xf>
    <xf numFmtId="0" fontId="4" fillId="11" borderId="1" xfId="0" applyFont="1" applyFill="1" applyBorder="1" applyAlignment="1">
      <alignment horizontal="left"/>
    </xf>
    <xf numFmtId="0" fontId="6" fillId="11" borderId="1" xfId="3" applyFill="1" applyBorder="1"/>
    <xf numFmtId="14" fontId="13" fillId="11" borderId="1" xfId="0" applyNumberFormat="1" applyFont="1" applyFill="1" applyBorder="1" applyAlignment="1">
      <alignment horizontal="right"/>
    </xf>
    <xf numFmtId="49" fontId="13" fillId="11" borderId="1" xfId="0" applyNumberFormat="1" applyFont="1" applyFill="1" applyBorder="1" applyAlignment="1">
      <alignment horizontal="right"/>
    </xf>
    <xf numFmtId="0" fontId="6" fillId="11" borderId="1" xfId="2" applyFill="1" applyBorder="1"/>
    <xf numFmtId="14" fontId="13" fillId="9" borderId="1" xfId="0" applyNumberFormat="1" applyFont="1" applyFill="1" applyBorder="1" applyAlignment="1">
      <alignment horizontal="center"/>
    </xf>
    <xf numFmtId="0" fontId="13" fillId="11" borderId="10" xfId="0" applyFont="1" applyFill="1" applyBorder="1"/>
    <xf numFmtId="14" fontId="13" fillId="11" borderId="16" xfId="0" applyNumberFormat="1" applyFont="1" applyFill="1" applyBorder="1"/>
    <xf numFmtId="0" fontId="13" fillId="4" borderId="9" xfId="0" applyFont="1" applyFill="1" applyBorder="1" applyAlignment="1">
      <alignment horizontal="center"/>
    </xf>
    <xf numFmtId="0" fontId="13" fillId="4" borderId="12" xfId="0" applyFont="1" applyFill="1" applyBorder="1" applyAlignment="1">
      <alignment horizontal="center"/>
    </xf>
    <xf numFmtId="14" fontId="13" fillId="4" borderId="12" xfId="0" applyNumberFormat="1" applyFont="1" applyFill="1" applyBorder="1" applyAlignment="1">
      <alignment horizontal="center"/>
    </xf>
    <xf numFmtId="0" fontId="13" fillId="4" borderId="10" xfId="0" applyFont="1" applyFill="1" applyBorder="1"/>
    <xf numFmtId="14" fontId="4" fillId="4" borderId="1" xfId="0" applyNumberFormat="1" applyFont="1" applyFill="1" applyBorder="1" applyAlignment="1">
      <alignment horizontal="center"/>
    </xf>
    <xf numFmtId="0" fontId="13" fillId="0" borderId="10" xfId="0" applyFont="1" applyBorder="1"/>
    <xf numFmtId="0" fontId="13" fillId="7" borderId="1" xfId="0" applyFont="1" applyFill="1" applyBorder="1" applyAlignment="1">
      <alignment horizontal="right"/>
    </xf>
    <xf numFmtId="0" fontId="6" fillId="12" borderId="1" xfId="3" applyFill="1" applyBorder="1"/>
    <xf numFmtId="14" fontId="13" fillId="12" borderId="1" xfId="0" applyNumberFormat="1" applyFont="1" applyFill="1" applyBorder="1" applyAlignment="1">
      <alignment horizontal="right"/>
    </xf>
    <xf numFmtId="49" fontId="13" fillId="12" borderId="1" xfId="0" applyNumberFormat="1" applyFont="1" applyFill="1" applyBorder="1" applyAlignment="1">
      <alignment horizontal="right"/>
    </xf>
    <xf numFmtId="0" fontId="13" fillId="0" borderId="1" xfId="0" applyFont="1" applyBorder="1" applyAlignment="1">
      <alignment horizontal="left"/>
    </xf>
    <xf numFmtId="0" fontId="6" fillId="12" borderId="1" xfId="2" applyFill="1" applyBorder="1"/>
    <xf numFmtId="165" fontId="13" fillId="0" borderId="1" xfId="1" applyNumberFormat="1" applyFont="1" applyBorder="1" applyAlignment="1">
      <alignment horizontal="right"/>
    </xf>
    <xf numFmtId="164" fontId="13" fillId="0" borderId="1" xfId="1" applyNumberFormat="1" applyFont="1" applyBorder="1" applyAlignment="1">
      <alignment horizontal="right"/>
    </xf>
    <xf numFmtId="164" fontId="13" fillId="4" borderId="1" xfId="1" applyNumberFormat="1" applyFont="1" applyFill="1" applyBorder="1" applyAlignment="1">
      <alignment horizontal="right"/>
    </xf>
    <xf numFmtId="0" fontId="13" fillId="4" borderId="16" xfId="0" applyFont="1" applyFill="1" applyBorder="1"/>
  </cellXfs>
  <cellStyles count="7">
    <cellStyle name="Hipervínculo" xfId="2" builtinId="8"/>
    <cellStyle name="Hyperlink" xfId="3"/>
    <cellStyle name="Millares [0] 2" xfId="6"/>
    <cellStyle name="Millares 2" xfId="5"/>
    <cellStyle name="Moneda" xfId="1" builtinId="4"/>
    <cellStyle name="Normal" xfId="0" builtinId="0"/>
    <cellStyle name="Porcentaje" xfId="4" builtinId="5"/>
  </cellStyles>
  <dxfs count="0"/>
  <tableStyles count="0" defaultTableStyle="TableStyleMedium2" defaultPivotStyle="PivotStyleLight16"/>
  <colors>
    <mruColors>
      <color rgb="FFF0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407113&amp;isFromPublicArea=True&amp;isModal=False" TargetMode="External"/><Relationship Id="rId671" Type="http://schemas.openxmlformats.org/officeDocument/2006/relationships/hyperlink" Target="https://sapienciagov.sharepoint.com/:f:/s/PRUEBAGESTIONDOCUMENTAL/IgAqjWFnSEtQSojANDVbWmESAaYQDjy2NwgiFzA6oyU7Go4?e=WEnjOf" TargetMode="External"/><Relationship Id="rId21" Type="http://schemas.openxmlformats.org/officeDocument/2006/relationships/hyperlink" Target="https://community.secop.gov.co/Public/Tendering/OpportunityDetail/Index?noticeUID=CO1.NTC.9383213&amp;isFromPublicArea=True&amp;isModal=False" TargetMode="External"/><Relationship Id="rId324" Type="http://schemas.openxmlformats.org/officeDocument/2006/relationships/hyperlink" Target="https://community.secop.gov.co/Public/Tendering/OpportunityDetail/Index?noticeUID=CO1.NTC.9539739&amp;isFromPublicArea=True&amp;isModal=False" TargetMode="External"/><Relationship Id="rId531" Type="http://schemas.openxmlformats.org/officeDocument/2006/relationships/hyperlink" Target="https://sapienciagov.sharepoint.com/:f:/s/PRUEBAGESTIONDOCUMENTAL/IgDZttCdzKN7Q7V1WM1ulxOBAZEujEtvSTCeZaSftBKPDOE?e=if4chI" TargetMode="External"/><Relationship Id="rId629" Type="http://schemas.openxmlformats.org/officeDocument/2006/relationships/hyperlink" Target="https://sapienciagov.sharepoint.com/:f:/s/PRUEBAGESTIONDOCUMENTAL/IgDGhZ48HURERr8xLJNSlGB8AaR-0hjk8DS60ipFFr72XGs?e=mTmOvR" TargetMode="External"/><Relationship Id="rId170" Type="http://schemas.openxmlformats.org/officeDocument/2006/relationships/hyperlink" Target="https://community.secop.gov.co/Public/Tendering/OpportunityDetail/Index?noticeUID=CO1.NTC.9423329&amp;isFromPublicArea=True&amp;isModal=False" TargetMode="External"/><Relationship Id="rId268" Type="http://schemas.openxmlformats.org/officeDocument/2006/relationships/hyperlink" Target="http://medellin.gestiontransparente.com/Rendicion/RegIngresoContract.aspx?p1=125-2026&amp;event=inicio" TargetMode="External"/><Relationship Id="rId475" Type="http://schemas.openxmlformats.org/officeDocument/2006/relationships/hyperlink" Target="https://sapienciagov.sharepoint.com/:f:/s/PRUEBAGESTIONDOCUMENTAL/IgCQ_VUkLA29SJHzb6cBytFbAV8tF7RzK9fhxgZ8Thd0YO0?e=XekyMp" TargetMode="External"/><Relationship Id="rId682" Type="http://schemas.openxmlformats.org/officeDocument/2006/relationships/hyperlink" Target="https://sapienciagov.sharepoint.com/:f:/s/PRUEBAGESTIONDOCUMENTAL/IgAs_Qo6fVDESqWUYpM4h4UjAdh1r0cIiLy06MOHMZgE9zA?e=6pAnYR" TargetMode="External"/><Relationship Id="rId32" Type="http://schemas.openxmlformats.org/officeDocument/2006/relationships/hyperlink" Target="https://community.secop.gov.co/Public/Tendering/OpportunityDetail/Index?noticeUID=CO1.NTC.9383948&amp;isFromPublicArea=True&amp;isModal=False" TargetMode="External"/><Relationship Id="rId128" Type="http://schemas.openxmlformats.org/officeDocument/2006/relationships/hyperlink" Target="https://community.secop.gov.co/Public/Tendering/OpportunityDetail/Index?noticeUID=CO1.NTC.9406145&amp;isFromPublicArea=True&amp;isModal=False" TargetMode="External"/><Relationship Id="rId335" Type="http://schemas.openxmlformats.org/officeDocument/2006/relationships/hyperlink" Target="https://community.secop.gov.co/Public/Tendering/OpportunityDetail/Index?noticeUID=CO1.NTC.9540019&amp;isFromPublicArea=True&amp;isModal=False" TargetMode="External"/><Relationship Id="rId542" Type="http://schemas.openxmlformats.org/officeDocument/2006/relationships/hyperlink" Target="https://sapienciagov.sharepoint.com/:f:/s/PRUEBAGESTIONDOCUMENTAL/IgD0eZJ9hUgFQp2XFOgDtgD9ARVfyEE_yA4YJVtt-0LOzKY?e=t5unb0" TargetMode="External"/><Relationship Id="rId181" Type="http://schemas.openxmlformats.org/officeDocument/2006/relationships/hyperlink" Target="http://medellin.gestiontransparente.com/Rendicion/RegIngresoContract.aspx?p1=078-2026&amp;event=inicio" TargetMode="External"/><Relationship Id="rId402" Type="http://schemas.openxmlformats.org/officeDocument/2006/relationships/hyperlink" Target="https://community.secop.gov.co/Public/Tendering/OpportunityDetail/Index?noticeUID=CO1.NTC.9883696&amp;isFromPublicArea=True&amp;isModal=False" TargetMode="External"/><Relationship Id="rId279" Type="http://schemas.openxmlformats.org/officeDocument/2006/relationships/hyperlink" Target="https://community.secop.gov.co/Public/Tendering/OpportunityDetail/Index?noticeUID=CO1.NTC.9513226&amp;isFromPublicArea=True&amp;isModal=False" TargetMode="External"/><Relationship Id="rId486" Type="http://schemas.openxmlformats.org/officeDocument/2006/relationships/hyperlink" Target="https://sapienciagov.sharepoint.com/:f:/s/PRUEBAGESTIONDOCUMENTAL/IgBqgCaUJKcYRpTcq4hSPun9AcRp_9rt-VQafmlKrUp9KZQ?e=7Cj8AB" TargetMode="External"/><Relationship Id="rId693" Type="http://schemas.openxmlformats.org/officeDocument/2006/relationships/hyperlink" Target="https://sapienciagov.sharepoint.com/:f:/s/PRUEBAGESTIONDOCUMENTAL/IgAGHRMsvEpRTZ9_w7IYZkCAAUJcsgHQ2_JMvI1RCut2RWw?e=hYNSwu" TargetMode="External"/><Relationship Id="rId707" Type="http://schemas.openxmlformats.org/officeDocument/2006/relationships/hyperlink" Target="https://sapienciagov.sharepoint.com/:f:/s/PRUEBAGESTIONDOCUMENTAL/IgAbC5bTt-Z6TJORlh4ApBJyAcGgJkhK1dAew1hpY4yE8AE?e=nwFbfv" TargetMode="External"/><Relationship Id="rId43" Type="http://schemas.openxmlformats.org/officeDocument/2006/relationships/hyperlink" Target="https://community.secop.gov.co/Public/Tendering/OpportunityDetail/Index?noticeUID=CO1.NTC.9383294&amp;isFromPublicArea=True&amp;isModal=False" TargetMode="External"/><Relationship Id="rId139" Type="http://schemas.openxmlformats.org/officeDocument/2006/relationships/hyperlink" Target="https://community.secop.gov.co/Public/Tendering/OpportunityDetail/Index?noticeUID=CO1.NTC.9406240&amp;isFromPublicArea=True&amp;isModal=False" TargetMode="External"/><Relationship Id="rId346" Type="http://schemas.openxmlformats.org/officeDocument/2006/relationships/hyperlink" Target="http://medellin.gestiontransparente.com/Rendicion/RegIngresoContract.aspx?p1=158-2026&amp;event=inicio" TargetMode="External"/><Relationship Id="rId553" Type="http://schemas.openxmlformats.org/officeDocument/2006/relationships/hyperlink" Target="https://sapienciagov.sharepoint.com/:f:/s/PRUEBAGESTIONDOCUMENTAL/IgBFVymSX2VqRL19KmtPwHAtAVHSsZ1UDZrdt5j5s01gum4?e=3FFpra" TargetMode="External"/><Relationship Id="rId192" Type="http://schemas.openxmlformats.org/officeDocument/2006/relationships/hyperlink" Target="http://medellin.gestiontransparente.com/Rendicion/RegIngresoContract.aspx?p1=089-2026&amp;event=inicio" TargetMode="External"/><Relationship Id="rId206" Type="http://schemas.openxmlformats.org/officeDocument/2006/relationships/hyperlink" Target="http://medellin.gestiontransparente.com/Rendicion/RegIngresoContract.aspx?p1=095-2026&amp;event=inicio" TargetMode="External"/><Relationship Id="rId413" Type="http://schemas.openxmlformats.org/officeDocument/2006/relationships/hyperlink" Target="http://medellin.gestiontransparente.com/Rendicion/RegIngresoContract.aspx?p1=190-2026&amp;event=inicio" TargetMode="External"/><Relationship Id="rId497" Type="http://schemas.openxmlformats.org/officeDocument/2006/relationships/hyperlink" Target="https://sapienciagov.sharepoint.com/:f:/s/PRUEBAGESTIONDOCUMENTAL/IgCguRg8QnSSR529_E4Q0rLUAa4A3dJT74TfdJ9Ur_hlw6s?e=ynGnye" TargetMode="External"/><Relationship Id="rId620" Type="http://schemas.openxmlformats.org/officeDocument/2006/relationships/hyperlink" Target="https://sapienciagov.sharepoint.com/:f:/s/PRUEBAGESTIONDOCUMENTAL/IgBTZ_mCerrJQp6kXKeVIKofAbZ7MAxhEUqLjk9yqvbQW6E?e=Rdi182" TargetMode="External"/><Relationship Id="rId718" Type="http://schemas.openxmlformats.org/officeDocument/2006/relationships/hyperlink" Target="https://community.secop.gov.co/Public/Tendering/OpportunityDetail/Index?noticeUID=CO1.NTC.10256533&amp;isFromPublicArea=True&amp;isModal=False" TargetMode="External"/><Relationship Id="rId357" Type="http://schemas.openxmlformats.org/officeDocument/2006/relationships/hyperlink" Target="https://community.secop.gov.co/Public/Tendering/OpportunityDetail/Index?noticeUID=CO1.NTC.9540157&amp;isFromPublicArea=True&amp;isModal=False" TargetMode="External"/><Relationship Id="rId54" Type="http://schemas.openxmlformats.org/officeDocument/2006/relationships/hyperlink" Target="http://medellin.gestiontransparente.com/Rendicion/RegIngresoContract.aspx?p1=017-2026&amp;event=inicio" TargetMode="External"/><Relationship Id="rId217" Type="http://schemas.openxmlformats.org/officeDocument/2006/relationships/hyperlink" Target="http://medellin.gestiontransparente.com/Rendicion/RegIngresoContract.aspx?p1=106-2026&amp;event=inicio" TargetMode="External"/><Relationship Id="rId564" Type="http://schemas.openxmlformats.org/officeDocument/2006/relationships/hyperlink" Target="https://sapienciagov.sharepoint.com/:f:/s/PRUEBAGESTIONDOCUMENTAL/IgAuZ2dVkbwLQoM0N07HRI6WAdxSwOfmvkjcKmz7dK53ReM?e=PrNKM8" TargetMode="External"/><Relationship Id="rId424" Type="http://schemas.openxmlformats.org/officeDocument/2006/relationships/hyperlink" Target="http://medellin.gestiontransparente.com/Rendicion/RegIngresoContract.aspx?p1=202-2026&amp;event=inicio" TargetMode="External"/><Relationship Id="rId631" Type="http://schemas.openxmlformats.org/officeDocument/2006/relationships/hyperlink" Target="https://sapienciagov.sharepoint.com/:f:/s/PRUEBAGESTIONDOCUMENTAL/IgBR8UvnAaE8RJVBa_IIyBg9AZlTWEBISxvI-HAka2h29eE?e=2LTkeg" TargetMode="External"/><Relationship Id="rId729" Type="http://schemas.openxmlformats.org/officeDocument/2006/relationships/hyperlink" Target="http://medellin.gestiontransparente.com/Rendicion/RegIngresoContract.aspx?p1=269-2026&amp;event=inicio" TargetMode="External"/><Relationship Id="rId270" Type="http://schemas.openxmlformats.org/officeDocument/2006/relationships/hyperlink" Target="http://medellin.gestiontransparente.com/Rendicion/RegIngresoContract.aspx?p1=127-2026&amp;event=inicio" TargetMode="External"/><Relationship Id="rId65" Type="http://schemas.openxmlformats.org/officeDocument/2006/relationships/hyperlink" Target="http://medellin.gestiontransparente.com/Rendicion/RegIngresoContract.aspx?p1=029-2026&amp;event=inicio" TargetMode="External"/><Relationship Id="rId130" Type="http://schemas.openxmlformats.org/officeDocument/2006/relationships/hyperlink" Target="http://medellin.gestiontransparente.com/Rendicion/RegIngresoContract.aspx?p1=057-2026&amp;event=inicio" TargetMode="External"/><Relationship Id="rId368" Type="http://schemas.openxmlformats.org/officeDocument/2006/relationships/hyperlink" Target="http://medellin.gestiontransparente.com/Rendicion/RegIngresoContract.aspx?p1=167-2026&amp;event=inicio" TargetMode="External"/><Relationship Id="rId575" Type="http://schemas.openxmlformats.org/officeDocument/2006/relationships/hyperlink" Target="https://sapienciagov.sharepoint.com/:f:/s/PRUEBAGESTIONDOCUMENTAL/IgCWI8zsKbxzSpvVSLnIzzrcAQQBqx3ABghTKYfuMyJs1O8?e=wgP0uR" TargetMode="External"/><Relationship Id="rId228" Type="http://schemas.openxmlformats.org/officeDocument/2006/relationships/hyperlink" Target="https://community.secop.gov.co/Public/Tendering/OpportunityDetail/Index?noticeUID=CO1.NTC.9423817&amp;isFromPublicArea=True&amp;isModal=False" TargetMode="External"/><Relationship Id="rId435" Type="http://schemas.openxmlformats.org/officeDocument/2006/relationships/hyperlink" Target="http://medellin.gestiontransparente.com/Rendicion/RegIngresoContract.aspx?p1=214-2026&amp;event=inicio" TargetMode="External"/><Relationship Id="rId642" Type="http://schemas.openxmlformats.org/officeDocument/2006/relationships/hyperlink" Target="https://sapienciagov.sharepoint.com/:f:/s/PRUEBAGESTIONDOCUMENTAL/IgAfmxO6fKgqTqkgYh3yuaGWAWvm5IA473fo8kFVs48oXhc?e=puRd2I" TargetMode="External"/><Relationship Id="rId281" Type="http://schemas.openxmlformats.org/officeDocument/2006/relationships/hyperlink" Target="http://medellin.gestiontransparente.com/Rendicion/RegIngresoContract.aspx?p1=136-2026&amp;event=inicio" TargetMode="External"/><Relationship Id="rId502" Type="http://schemas.openxmlformats.org/officeDocument/2006/relationships/hyperlink" Target="https://sapienciagov.sharepoint.com/:f:/s/PRUEBAGESTIONDOCUMENTAL/IgAUhzifKGaHTaeROvjZ295gAZQmwIZwLCq8jOUSVCUzxhQ?e=v7crjr" TargetMode="External"/><Relationship Id="rId76" Type="http://schemas.openxmlformats.org/officeDocument/2006/relationships/hyperlink" Target="https://community.secop.gov.co/Public/Tendering/OpportunityDetail/Index?noticeUID=CO1.NTC.9405961&amp;isFromPublicArea=True&amp;isModal=False" TargetMode="External"/><Relationship Id="rId141" Type="http://schemas.openxmlformats.org/officeDocument/2006/relationships/hyperlink" Target="http://medellin.gestiontransparente.com/Rendicion/RegIngresoContract.aspx?p1=064-2026&amp;event=inicio" TargetMode="External"/><Relationship Id="rId379" Type="http://schemas.openxmlformats.org/officeDocument/2006/relationships/hyperlink" Target="http://medellin.gestiontransparente.com/Rendicion/RegIngresoContract.aspx?p1=175-2026&amp;event=inicio" TargetMode="External"/><Relationship Id="rId586" Type="http://schemas.openxmlformats.org/officeDocument/2006/relationships/hyperlink" Target="https://sapienciagov.sharepoint.com/:f:/s/PRUEBAGESTIONDOCUMENTAL/IgAFWzC30cYRS79KCzJYQX_9AUXS_ZH56Ls2TQaQkC_dXNg?e=bGEUVf" TargetMode="External"/><Relationship Id="rId7" Type="http://schemas.openxmlformats.org/officeDocument/2006/relationships/hyperlink" Target="https://community.secop.gov.co/Public/Tendering/OpportunityDetail/Index?noticeUID=CO1.NTC.9384173&amp;isFromPublicArea=True&amp;isModal=False" TargetMode="External"/><Relationship Id="rId239" Type="http://schemas.openxmlformats.org/officeDocument/2006/relationships/hyperlink" Target="https://community.secop.gov.co/Public/Tendering/OpportunityDetail/Index?noticeUID=CO1.NTC.9511809&amp;isFromPublicArea=True&amp;isModal=False" TargetMode="External"/><Relationship Id="rId446" Type="http://schemas.openxmlformats.org/officeDocument/2006/relationships/hyperlink" Target="http://medellin.gestiontransparente.com/Rendicion/RegIngresoContract.aspx?p1=226-2026&amp;event=inicio" TargetMode="External"/><Relationship Id="rId653" Type="http://schemas.openxmlformats.org/officeDocument/2006/relationships/hyperlink" Target="https://sapienciagov.sharepoint.com/:f:/s/PRUEBAGESTIONDOCUMENTAL/IgCMYnwtCNwRR409E4ZgCp3UARqKWgfU13LPpMWAYg1XV_I?e=dnczf2" TargetMode="External"/><Relationship Id="rId292" Type="http://schemas.openxmlformats.org/officeDocument/2006/relationships/hyperlink" Target="https://community.secop.gov.co/Public/Tendering/OpportunityDetail/Index?noticeUID=CO1.NTC.9534871&amp;isFromPublicArea=True&amp;isModal=False" TargetMode="External"/><Relationship Id="rId306" Type="http://schemas.openxmlformats.org/officeDocument/2006/relationships/hyperlink" Target="https://community.secop.gov.co/Public/Tendering/OpportunityDetail/Index?noticeUID=CO1.NTC.9512518&amp;isFromPublicArea=True&amp;isModal=False" TargetMode="External"/><Relationship Id="rId87" Type="http://schemas.openxmlformats.org/officeDocument/2006/relationships/hyperlink" Target="http://medellin.gestiontransparente.com/Rendicion/RegIngresoContract.aspx?p1=040-2026&amp;event=inicio" TargetMode="External"/><Relationship Id="rId513" Type="http://schemas.openxmlformats.org/officeDocument/2006/relationships/hyperlink" Target="https://sapienciagov.sharepoint.com/:f:/s/PRUEBAGESTIONDOCUMENTAL/IgC9-wCsVi9sRo-IgSBXb4nqAV4JznIdOMHTn2wox0Z5cZI?e=WLgcGL" TargetMode="External"/><Relationship Id="rId597" Type="http://schemas.openxmlformats.org/officeDocument/2006/relationships/hyperlink" Target="https://sapienciagov.sharepoint.com/:f:/s/PRUEBAGESTIONDOCUMENTAL/IgAy-klJqptJRL5G4TIC705WAQb269N7EPH-Hf_QJTwoLB0?e=Grgstm" TargetMode="External"/><Relationship Id="rId720" Type="http://schemas.openxmlformats.org/officeDocument/2006/relationships/hyperlink" Target="http://medellin.gestiontransparente.com/Rendicion/RegIngresoContract.aspx?p1=265-2026&amp;event=inicio" TargetMode="External"/><Relationship Id="rId152" Type="http://schemas.openxmlformats.org/officeDocument/2006/relationships/hyperlink" Target="http://medellin.gestiontransparente.com/Rendicion/RegIngresoContract.aspx?p1=071-2026&amp;event=inicio" TargetMode="External"/><Relationship Id="rId457" Type="http://schemas.openxmlformats.org/officeDocument/2006/relationships/hyperlink" Target="http://medellin.gestiontransparente.com/Rendicion/RegIngresoContract.aspx?p1=236-2026&amp;event=inicio" TargetMode="External"/><Relationship Id="rId664" Type="http://schemas.openxmlformats.org/officeDocument/2006/relationships/hyperlink" Target="https://sapienciagov.sharepoint.com/:f:/s/PRUEBAGESTIONDOCUMENTAL/IgBpxMHZLu2fSYPCnoT3zVh4ATlcaAEx0yPLb45h3rWdjv4?e=Z34qJR" TargetMode="External"/><Relationship Id="rId14" Type="http://schemas.openxmlformats.org/officeDocument/2006/relationships/hyperlink" Target="https://community.secop.gov.co/Public/Tendering/OpportunityDetail/Index?noticeUID=CO1.NTC.9384028&amp;isFromPublicArea=True&amp;isModal=False" TargetMode="External"/><Relationship Id="rId317" Type="http://schemas.openxmlformats.org/officeDocument/2006/relationships/hyperlink" Target="http://medellin.gestiontransparente.com/Rendicion/RegIngresoContract.aspx?p1=143-2026&amp;event=inicio" TargetMode="External"/><Relationship Id="rId524" Type="http://schemas.openxmlformats.org/officeDocument/2006/relationships/hyperlink" Target="https://sapienciagov.sharepoint.com/:f:/s/PRUEBAGESTIONDOCUMENTAL/IgBtN_Kwxe_ORJ0EgO3jryHIAZ1WRZA_nHGJHidgoUSNqK4?e=voqA1b" TargetMode="External"/><Relationship Id="rId731" Type="http://schemas.openxmlformats.org/officeDocument/2006/relationships/hyperlink" Target="http://medellin.gestiontransparente.com/Rendicion/RegIngresoContract.aspx?p1=274-2026&amp;event=inicio" TargetMode="External"/><Relationship Id="rId98" Type="http://schemas.openxmlformats.org/officeDocument/2006/relationships/hyperlink" Target="http://medellin.gestiontransparente.com/Rendicion/RegIngresoContract.aspx?p1=048-2026&amp;event=inicio" TargetMode="External"/><Relationship Id="rId163" Type="http://schemas.openxmlformats.org/officeDocument/2006/relationships/hyperlink" Target="https://community.secop.gov.co/Public/Tendering/OpportunityDetail/Index?noticeUID=CO1.NTC.9423553&amp;isFromPublicArea=True&amp;isModal=False" TargetMode="External"/><Relationship Id="rId370" Type="http://schemas.openxmlformats.org/officeDocument/2006/relationships/hyperlink" Target="http://medellin.gestiontransparente.com/Rendicion/RegIngresoContract.aspx?p1=168-2026&amp;event=inicio" TargetMode="External"/><Relationship Id="rId230" Type="http://schemas.openxmlformats.org/officeDocument/2006/relationships/hyperlink" Target="https://community.secop.gov.co/Public/Tendering/OpportunityDetail/Index?noticeUID=CO1.NTC.9423343&amp;isFromPublicArea=True&amp;isModal=False" TargetMode="External"/><Relationship Id="rId468" Type="http://schemas.openxmlformats.org/officeDocument/2006/relationships/hyperlink" Target="http://medellin.gestiontransparente.com/Rendicion/RegIngresoContract.aspx?p1=249-2026&amp;event=inicio" TargetMode="External"/><Relationship Id="rId675" Type="http://schemas.openxmlformats.org/officeDocument/2006/relationships/hyperlink" Target="https://sapienciagov.sharepoint.com/:f:/s/PRUEBAGESTIONDOCUMENTAL/IgAgG3rD8E12R5xgmq0rBrVOAWqPFTaoSRnAGvFZ2FdMISA?e=fzKr9k" TargetMode="External"/><Relationship Id="rId25" Type="http://schemas.openxmlformats.org/officeDocument/2006/relationships/hyperlink" Target="https://community.secop.gov.co/Public/Tendering/OpportunityDetail/Index?noticeUID=CO1.NTC.9382950&amp;isFromPublicArea=True&amp;isModal=False" TargetMode="External"/><Relationship Id="rId328" Type="http://schemas.openxmlformats.org/officeDocument/2006/relationships/hyperlink" Target="https://community.secop.gov.co/Public/Tendering/OpportunityDetail/Index?noticeUID=CO1.NTC.9540586&amp;isFromPublicArea=True&amp;isModal=False" TargetMode="External"/><Relationship Id="rId535" Type="http://schemas.openxmlformats.org/officeDocument/2006/relationships/hyperlink" Target="https://sapienciagov.sharepoint.com/:f:/s/PRUEBAGESTIONDOCUMENTAL/IgCqtux6CrQlQoz91aTVuFZSAasJIcHwgFHXciktnoBuXG8?e=cpJa8e" TargetMode="External"/><Relationship Id="rId174" Type="http://schemas.openxmlformats.org/officeDocument/2006/relationships/hyperlink" Target="https://community.secop.gov.co/Public/Tendering/OpportunityDetail/Index?noticeUID=CO1.NTC.9419076&amp;isFromPublicArea=True&amp;isModal=False" TargetMode="External"/><Relationship Id="rId381" Type="http://schemas.openxmlformats.org/officeDocument/2006/relationships/hyperlink" Target="http://medellin.gestiontransparente.com/Rendicion/RegIngresoContract.aspx?p1=176-2026&amp;event=inicio" TargetMode="External"/><Relationship Id="rId602" Type="http://schemas.openxmlformats.org/officeDocument/2006/relationships/hyperlink" Target="https://sapienciagov.sharepoint.com/:f:/s/PRUEBAGESTIONDOCUMENTAL/IgDrkhSUQLgrRb9BgX-l4R9RAbMQ936kXCX-VatLOKRv4jc?e=w7Xgbp" TargetMode="External"/><Relationship Id="rId241" Type="http://schemas.openxmlformats.org/officeDocument/2006/relationships/hyperlink" Target="https://community.secop.gov.co/Public/Tendering/OpportunityDetail/Index?noticeUID=CO1.NTC.9512150&amp;isFromPublicArea=True&amp;isModal=False" TargetMode="External"/><Relationship Id="rId479" Type="http://schemas.openxmlformats.org/officeDocument/2006/relationships/hyperlink" Target="http://medellin.gestiontransparente.com/Rendicion/RegIngresoContract.aspx?p1=253-2026&amp;event=inicio" TargetMode="External"/><Relationship Id="rId686" Type="http://schemas.openxmlformats.org/officeDocument/2006/relationships/hyperlink" Target="https://sapienciagov.sharepoint.com/:f:/s/PRUEBAGESTIONDOCUMENTAL/IgAH-wTPYBtITb_4F4UUWn1vAaIGLYas0E0FSKf8R2rcLIY?e=m0knre" TargetMode="External"/><Relationship Id="rId36" Type="http://schemas.openxmlformats.org/officeDocument/2006/relationships/hyperlink" Target="http://medellin.gestiontransparente.com/Rendicion/RegIngresoContract.aspx?p1=003-2026&amp;event=inicio" TargetMode="External"/><Relationship Id="rId339" Type="http://schemas.openxmlformats.org/officeDocument/2006/relationships/hyperlink" Target="http://medellin.gestiontransparente.com/Rendicion/RegIngresoContract.aspx?p1=151-2026&amp;event=inicio" TargetMode="External"/><Relationship Id="rId546" Type="http://schemas.openxmlformats.org/officeDocument/2006/relationships/hyperlink" Target="https://sapienciagov.sharepoint.com/:f:/s/PRUEBAGESTIONDOCUMENTAL/IgDm0bKUirB2QIpVVECe0thrASNBWS_4if-B-x4T-5lQ5cc?e=N9NUU0" TargetMode="External"/><Relationship Id="rId101" Type="http://schemas.openxmlformats.org/officeDocument/2006/relationships/hyperlink" Target="http://medellin.gestiontransparente.com/Rendicion/RegIngresoContract.aspx?p1=049-2026&amp;event=inicio" TargetMode="External"/><Relationship Id="rId185" Type="http://schemas.openxmlformats.org/officeDocument/2006/relationships/hyperlink" Target="http://medellin.gestiontransparente.com/Rendicion/RegIngresoContract.aspx?p1=082-2026&amp;event=inicio" TargetMode="External"/><Relationship Id="rId406" Type="http://schemas.openxmlformats.org/officeDocument/2006/relationships/hyperlink" Target="http://medellin.gestiontransparente.com/Rendicion/RegIngresoContract.aspx?p1=183-2026&amp;event=inicio" TargetMode="External"/><Relationship Id="rId392" Type="http://schemas.openxmlformats.org/officeDocument/2006/relationships/hyperlink" Target="https://community.secop.gov.co/Public/Tendering/OpportunityDetail/Index?noticeUID=CO1.NTC.9799263&amp;isFromPublicArea=True&amp;isModal=False" TargetMode="External"/><Relationship Id="rId613" Type="http://schemas.openxmlformats.org/officeDocument/2006/relationships/hyperlink" Target="https://sapienciagov.sharepoint.com/:f:/s/PRUEBAGESTIONDOCUMENTAL/IgD592DCjnG_S6m_R0Vzx5bzAfqGEjeQ2SFDscZ2hCZX-xk?e=PGSsj5" TargetMode="External"/><Relationship Id="rId697" Type="http://schemas.openxmlformats.org/officeDocument/2006/relationships/hyperlink" Target="https://sapienciagov.sharepoint.com/:f:/s/PRUEBAGESTIONDOCUMENTAL/IgAGc8j8GeEFTIwohHeVpz4aAT1HeObp1onLR-5k_1oN_PI?e=tsfJzW" TargetMode="External"/><Relationship Id="rId252" Type="http://schemas.openxmlformats.org/officeDocument/2006/relationships/hyperlink" Target="https://community.secop.gov.co/Public/Tendering/OpportunityDetail/Index?noticeUID=CO1.NTC.9512937&amp;isFromPublicArea=True&amp;isModal=False" TargetMode="External"/><Relationship Id="rId47" Type="http://schemas.openxmlformats.org/officeDocument/2006/relationships/hyperlink" Target="http://medellin.gestiontransparente.com/Rendicion/RegIngresoContract.aspx?p1=011-2026&amp;event=inicio" TargetMode="External"/><Relationship Id="rId112" Type="http://schemas.openxmlformats.org/officeDocument/2006/relationships/hyperlink" Target="https://community.secop.gov.co/Public/Tendering/OpportunityDetail/Index?noticeUID=CO1.NTC.9406220&amp;isFromPublicArea=True&amp;isModal=False" TargetMode="External"/><Relationship Id="rId557" Type="http://schemas.openxmlformats.org/officeDocument/2006/relationships/hyperlink" Target="https://sapienciagov.sharepoint.com/:f:/s/PRUEBAGESTIONDOCUMENTAL/IgCJkJgBExjXRKmkidPN1BT2AaxxtVEJWSF2cilgTr1PbH8?e=R1gwph" TargetMode="External"/><Relationship Id="rId196" Type="http://schemas.openxmlformats.org/officeDocument/2006/relationships/hyperlink" Target="https://community.secop.gov.co/Public/Tendering/OpportunityDetail/Index?noticeUID=CO1.NTC.9423740&amp;isFromPublicArea=True&amp;isModal=False" TargetMode="External"/><Relationship Id="rId417" Type="http://schemas.openxmlformats.org/officeDocument/2006/relationships/hyperlink" Target="http://medellin.gestiontransparente.com/Rendicion/RegIngresoContract.aspx?p1=195-2026&amp;event=inicio" TargetMode="External"/><Relationship Id="rId624" Type="http://schemas.openxmlformats.org/officeDocument/2006/relationships/hyperlink" Target="https://sapienciagov.sharepoint.com/:f:/s/PRUEBAGESTIONDOCUMENTAL/IgAoL3c1VPXeT7B-KMJkFjYpAYaFIvf1le3rrsbYb2ukTcE?e=5dxogl" TargetMode="External"/><Relationship Id="rId263" Type="http://schemas.openxmlformats.org/officeDocument/2006/relationships/hyperlink" Target="http://medellin.gestiontransparente.com/Rendicion/RegIngresoContract.aspx?p1=120-2026&amp;event=inicio" TargetMode="External"/><Relationship Id="rId470" Type="http://schemas.openxmlformats.org/officeDocument/2006/relationships/hyperlink" Target="https://sapienciagov.sharepoint.com/:f:/s/PRUEBAGESTIONDOCUMENTAL/IgCDQBtHpBr3TqVWNLn6cD1AAcf6_rPEwYIyWpuWAUchpYY?e=OAjiCH" TargetMode="External"/><Relationship Id="rId58" Type="http://schemas.openxmlformats.org/officeDocument/2006/relationships/hyperlink" Target="http://medellin.gestiontransparente.com/Rendicion/RegIngresoContract.aspx?p1=022-2026&amp;event=inicio" TargetMode="External"/><Relationship Id="rId123" Type="http://schemas.openxmlformats.org/officeDocument/2006/relationships/hyperlink" Target="http://medellin.gestiontransparente.com/Rendicion/RegIngresoContract.aspx?p1=052-2026&amp;event=inicio" TargetMode="External"/><Relationship Id="rId330" Type="http://schemas.openxmlformats.org/officeDocument/2006/relationships/hyperlink" Target="https://community.secop.gov.co/Public/Tendering/OpportunityDetail/Index?noticeUID=CO1.NTC.9538366&amp;isFromPublicArea=True&amp;isModal=False" TargetMode="External"/><Relationship Id="rId568" Type="http://schemas.openxmlformats.org/officeDocument/2006/relationships/hyperlink" Target="https://sapienciagov.sharepoint.com/:f:/s/PRUEBAGESTIONDOCUMENTAL/IgDVnxUnIHOsT4Q2mNsKcmr2AXNqAB5n3eVujN4Y6_mB1js?e=34sNac" TargetMode="External"/><Relationship Id="rId428" Type="http://schemas.openxmlformats.org/officeDocument/2006/relationships/hyperlink" Target="http://medellin.gestiontransparente.com/Rendicion/RegIngresoContract.aspx?p1=206-2026&amp;event=inicio" TargetMode="External"/><Relationship Id="rId635" Type="http://schemas.openxmlformats.org/officeDocument/2006/relationships/hyperlink" Target="https://sapienciagov.sharepoint.com/:f:/s/PRUEBAGESTIONDOCUMENTAL/IgAYH_--f6b0T6mnDwFAmtu4AdfRRCKrsBdVwSbEbN0uGnE?e=LmEc36" TargetMode="External"/><Relationship Id="rId274" Type="http://schemas.openxmlformats.org/officeDocument/2006/relationships/hyperlink" Target="http://medellin.gestiontransparente.com/Rendicion/RegIngresoContract.aspx?p1=131-2026&amp;event=inicio" TargetMode="External"/><Relationship Id="rId481" Type="http://schemas.openxmlformats.org/officeDocument/2006/relationships/hyperlink" Target="https://sapienciagov.sharepoint.com/:f:/s/PRUEBAGESTIONDOCUMENTAL/IgDVgmcZzdpYR52H2yaLZmvzAXpkJWT4M8oMlIso0gYRF3U?e=RiBdPy" TargetMode="External"/><Relationship Id="rId702" Type="http://schemas.openxmlformats.org/officeDocument/2006/relationships/hyperlink" Target="https://sapienciagov.sharepoint.com/:f:/s/PRUEBAGESTIONDOCUMENTAL/IgCXdWIXe1vvSY7xF7vY7JtOAetSjukYlOpHlEjixvGtLTE?e=HMXWiv" TargetMode="External"/><Relationship Id="rId69" Type="http://schemas.openxmlformats.org/officeDocument/2006/relationships/hyperlink" Target="http://medellin.gestiontransparente.com/Rendicion/RegIngresoContract.aspx?p1=031-2026&amp;event=inicio" TargetMode="External"/><Relationship Id="rId134" Type="http://schemas.openxmlformats.org/officeDocument/2006/relationships/hyperlink" Target="https://community.secop.gov.co/Public/Tendering/OpportunityDetail/Index?noticeUID=CO1.NTC.9406145&amp;isFromPublicArea=True&amp;isModal=False" TargetMode="External"/><Relationship Id="rId579" Type="http://schemas.openxmlformats.org/officeDocument/2006/relationships/hyperlink" Target="https://sapienciagov.sharepoint.com/:f:/s/PRUEBAGESTIONDOCUMENTAL/IgA_NM0vhU5PTpC2uAqoYgmPASDAl3rQrPHSym-jZfp8biU?e=fyw1Z6" TargetMode="External"/><Relationship Id="rId341" Type="http://schemas.openxmlformats.org/officeDocument/2006/relationships/hyperlink" Target="http://medellin.gestiontransparente.com/Rendicion/RegIngresoContract.aspx?p1=153-2026&amp;event=inicio" TargetMode="External"/><Relationship Id="rId439" Type="http://schemas.openxmlformats.org/officeDocument/2006/relationships/hyperlink" Target="http://medellin.gestiontransparente.com/Rendicion/RegIngresoContract.aspx?p1=218-2026&amp;event=inicio" TargetMode="External"/><Relationship Id="rId646" Type="http://schemas.openxmlformats.org/officeDocument/2006/relationships/hyperlink" Target="https://sapienciagov.sharepoint.com/:f:/s/PRUEBAGESTIONDOCUMENTAL/IgBFTJXhhcekTIAz-b5Wqe_mAZ0XtmIBppJSbHoetRWoQ9o?e=diVhFs" TargetMode="External"/><Relationship Id="rId201" Type="http://schemas.openxmlformats.org/officeDocument/2006/relationships/hyperlink" Target="https://community.secop.gov.co/Public/Tendering/OpportunityDetail/Index?noticeUID=CO1.NTC.9422969&amp;isFromPublicArea=True&amp;isModal=False" TargetMode="External"/><Relationship Id="rId285" Type="http://schemas.openxmlformats.org/officeDocument/2006/relationships/hyperlink" Target="http://medellin.gestiontransparente.com/Rendicion/RegIngresoContract.aspx?p1=139-2026&amp;event=inicio" TargetMode="External"/><Relationship Id="rId506" Type="http://schemas.openxmlformats.org/officeDocument/2006/relationships/hyperlink" Target="https://sapienciagov.sharepoint.com/:f:/s/PRUEBAGESTIONDOCUMENTAL/IgCi3JIZtmcRQ6EWKS7_geceASvpQIvt4_GPbOf5JhPLPW4?e=6B5YsA" TargetMode="External"/><Relationship Id="rId492" Type="http://schemas.openxmlformats.org/officeDocument/2006/relationships/hyperlink" Target="https://sapienciagov.sharepoint.com/:f:/s/PRUEBAGESTIONDOCUMENTAL/IgDSGaMP6sQHTbP5J-541cWrAauszj6j-PgNM0k5GIWyOdQ?e=UrQcdm" TargetMode="External"/><Relationship Id="rId713" Type="http://schemas.openxmlformats.org/officeDocument/2006/relationships/hyperlink" Target="https://sapienciagov.sharepoint.com/:f:/s/PRUEBAGESTIONDOCUMENTAL/IgCROeMrGN5QT5HjNl5qa6k-ARP6bTRPzRNpZNCIeS_3wD0?e=Q5dUCF" TargetMode="External"/><Relationship Id="rId145" Type="http://schemas.openxmlformats.org/officeDocument/2006/relationships/hyperlink" Target="http://medellin.gestiontransparente.com/Rendicion/RegIngresoContract.aspx?p1=067-2026&amp;event=inicio" TargetMode="External"/><Relationship Id="rId352" Type="http://schemas.openxmlformats.org/officeDocument/2006/relationships/hyperlink" Target="http://medellin.gestiontransparente.com/Rendicion/RegIngresoContract.aspx?p1=164-2026&amp;event=inicio" TargetMode="External"/><Relationship Id="rId212" Type="http://schemas.openxmlformats.org/officeDocument/2006/relationships/hyperlink" Target="http://medellin.gestiontransparente.com/Rendicion/RegIngresoContract.aspx?p1=101-2026&amp;event=inicio" TargetMode="External"/><Relationship Id="rId657" Type="http://schemas.openxmlformats.org/officeDocument/2006/relationships/hyperlink" Target="https://sapienciagov.sharepoint.com/:f:/s/PRUEBAGESTIONDOCUMENTAL/IgBseaMwuZK8RIA0fBZTd3AGAZNuK8GXvw5o1AtkcNbphHw?e=I8vF0X" TargetMode="External"/><Relationship Id="rId296" Type="http://schemas.openxmlformats.org/officeDocument/2006/relationships/hyperlink" Target="http://medellin.gestiontransparente.com/Rendicion/RegIngresoContract.aspx?p1=108-2026&amp;event=inicio" TargetMode="External"/><Relationship Id="rId517" Type="http://schemas.openxmlformats.org/officeDocument/2006/relationships/hyperlink" Target="https://sapienciagov.sharepoint.com/:f:/s/PRUEBAGESTIONDOCUMENTAL/IgAocVwy7ii2Qqq8WP-4aRRnARa4UHHgY0EnRq_wihwHQjo?e=PtTU9S" TargetMode="External"/><Relationship Id="rId724" Type="http://schemas.openxmlformats.org/officeDocument/2006/relationships/hyperlink" Target="https://community.secop.gov.co/Public/Tendering/OpportunityDetail/Index?noticeUID=CO1.NTC.10406294&amp;isFromPublicArea=True&amp;isModal=False" TargetMode="External"/><Relationship Id="rId60" Type="http://schemas.openxmlformats.org/officeDocument/2006/relationships/hyperlink" Target="http://medellin.gestiontransparente.com/Rendicion/RegIngresoContract.aspx?p1=024-2026&amp;event=inicio" TargetMode="External"/><Relationship Id="rId156" Type="http://schemas.openxmlformats.org/officeDocument/2006/relationships/hyperlink" Target="http://medellin.gestiontransparente.com/Rendicion/RegIngresoContract.aspx?p1=074-2026&amp;event=inicio" TargetMode="External"/><Relationship Id="rId363" Type="http://schemas.openxmlformats.org/officeDocument/2006/relationships/hyperlink" Target="https://community.secop.gov.co/Public/Tendering/OpportunityDetail/Index?noticeUID=CO1.NTC.9644828&amp;isFromPublicArea=True&amp;isModal=False" TargetMode="External"/><Relationship Id="rId570" Type="http://schemas.openxmlformats.org/officeDocument/2006/relationships/hyperlink" Target="https://sapienciagov.sharepoint.com/:f:/s/PRUEBAGESTIONDOCUMENTAL/IgDmYUqJLhQKTIdDH4opP69QAXuxupHJNAPmZzrv8FYLeVo?e=bSMt1G" TargetMode="External"/><Relationship Id="rId223" Type="http://schemas.openxmlformats.org/officeDocument/2006/relationships/hyperlink" Target="https://community.secop.gov.co/Public/Tendering/OpportunityDetail/Index?noticeUID=CO1.NTC.9423931&amp;isFromPublicArea=True&amp;isModal=False" TargetMode="External"/><Relationship Id="rId430" Type="http://schemas.openxmlformats.org/officeDocument/2006/relationships/hyperlink" Target="http://medellin.gestiontransparente.com/Rendicion/RegIngresoContract.aspx?p1=208-2026&amp;event=inicio" TargetMode="External"/><Relationship Id="rId668" Type="http://schemas.openxmlformats.org/officeDocument/2006/relationships/hyperlink" Target="https://sapienciagov.sharepoint.com/:f:/s/PRUEBAGESTIONDOCUMENTAL/IgBYHsYyJefAS6XqTZGY_FayAQJ2ymn2qCSiSMc4BLyxFj8?e=S7YulO" TargetMode="External"/><Relationship Id="rId18" Type="http://schemas.openxmlformats.org/officeDocument/2006/relationships/hyperlink" Target="https://community.secop.gov.co/Public/Tendering/OpportunityDetail/Index?noticeUID=CO1.NTC.9383210&amp;isFromPublicArea=True&amp;isModal=False" TargetMode="External"/><Relationship Id="rId528" Type="http://schemas.openxmlformats.org/officeDocument/2006/relationships/hyperlink" Target="https://sapienciagov.sharepoint.com/:f:/s/PRUEBAGESTIONDOCUMENTAL/IgCv_5iDzX6ERoCVljyOPML0AQnzq26aEXD07y2vGPmilk8?e=DeCjcN" TargetMode="External"/><Relationship Id="rId735" Type="http://schemas.openxmlformats.org/officeDocument/2006/relationships/comments" Target="../comments1.xml"/><Relationship Id="rId167" Type="http://schemas.openxmlformats.org/officeDocument/2006/relationships/hyperlink" Target="https://community.secop.gov.co/Public/Tendering/OpportunityDetail/Index?noticeUID=CO1.NTC.9423420&amp;isFromPublicArea=True&amp;isModal=False" TargetMode="External"/><Relationship Id="rId374" Type="http://schemas.openxmlformats.org/officeDocument/2006/relationships/hyperlink" Target="http://medellin.gestiontransparente.com/Rendicion/RegIngresoContract.aspx?p1=171-2026&amp;event=inicio" TargetMode="External"/><Relationship Id="rId581" Type="http://schemas.openxmlformats.org/officeDocument/2006/relationships/hyperlink" Target="https://sapienciagov.sharepoint.com/:f:/s/PRUEBAGESTIONDOCUMENTAL/IgB_qINIg7XHSYzVFZM9iqGIAce2kWpkUToaQTax5-byKJs?e=vXGzCg" TargetMode="External"/><Relationship Id="rId71" Type="http://schemas.openxmlformats.org/officeDocument/2006/relationships/hyperlink" Target="https://community.secop.gov.co/Public/Tendering/OpportunityDetail/Index?noticeUID=CO1.NTC.9384311&amp;isFromPublicArea=True&amp;isModal=False" TargetMode="External"/><Relationship Id="rId234" Type="http://schemas.openxmlformats.org/officeDocument/2006/relationships/hyperlink" Target="https://community.secop.gov.co/Public/Tendering/OpportunityDetail/Index?noticeUID=CO1.NTC.9419218&amp;isFromPublicArea=True&amp;isModal=False" TargetMode="External"/><Relationship Id="rId679" Type="http://schemas.openxmlformats.org/officeDocument/2006/relationships/hyperlink" Target="https://sapienciagov.sharepoint.com/:f:/s/PRUEBAGESTIONDOCUMENTAL/IgAJmi4q_Nk_R5Dabp1CuIUkAScCNfJjZRtBIJXkohPECEg?e=wzOH1l" TargetMode="External"/><Relationship Id="rId2" Type="http://schemas.openxmlformats.org/officeDocument/2006/relationships/hyperlink" Target="https://community.secop.gov.co/Public/Tendering/OpportunityDetail/Index?noticeUID=CO1.NTC.9384174&amp;isFromPublicArea=True&amp;isModal=False" TargetMode="External"/><Relationship Id="rId29" Type="http://schemas.openxmlformats.org/officeDocument/2006/relationships/hyperlink" Target="https://community.secop.gov.co/Public/Tendering/OpportunityDetail/Index?noticeUID=CO1.NTC.9383428&amp;isFromPublicArea=True&amp;isModal=False" TargetMode="External"/><Relationship Id="rId441" Type="http://schemas.openxmlformats.org/officeDocument/2006/relationships/hyperlink" Target="http://medellin.gestiontransparente.com/Rendicion/RegIngresoContract.aspx?p1=220-2026&amp;event=inicio" TargetMode="External"/><Relationship Id="rId539" Type="http://schemas.openxmlformats.org/officeDocument/2006/relationships/hyperlink" Target="https://community.secop.gov.co/Public/Tendering/OpportunityDetail/Index?noticeUID=CO1.NTC.10019894&amp;isFromPublicArea=True&amp;isModal=False" TargetMode="External"/><Relationship Id="rId178" Type="http://schemas.openxmlformats.org/officeDocument/2006/relationships/hyperlink" Target="https://community.secop.gov.co/Public/Tendering/OpportunityDetail/Index?noticeUID=CO1.NTC.9419356&amp;isFromPublicArea=True&amp;isModal=False" TargetMode="External"/><Relationship Id="rId301" Type="http://schemas.openxmlformats.org/officeDocument/2006/relationships/hyperlink" Target="https://community.secop.gov.co/Public/Tendering/OpportunityDetail/Index?noticeUID=CO1.NTC.9535562&amp;isFromPublicArea=True&amp;isModal=False" TargetMode="External"/><Relationship Id="rId82" Type="http://schemas.openxmlformats.org/officeDocument/2006/relationships/hyperlink" Target="https://community.secop.gov.co/Public/Tendering/OpportunityDetail/Index?noticeUID=CO1.NTC.9384512&amp;isFromPublicArea=True&amp;isModal=False" TargetMode="External"/><Relationship Id="rId385" Type="http://schemas.openxmlformats.org/officeDocument/2006/relationships/hyperlink" Target="https://community.secop.gov.co/Public/Tendering/OpportunityDetail/Index?noticeUID=CO1.NTC.9696267&amp;isFromPublicArea=True&amp;isModal=False" TargetMode="External"/><Relationship Id="rId592" Type="http://schemas.openxmlformats.org/officeDocument/2006/relationships/hyperlink" Target="https://sapienciagov.sharepoint.com/:f:/s/PRUEBAGESTIONDOCUMENTAL/IgDOlWpvt5HiQaCgGwT4GYyIAXFLsFIy8fkTIGwF6YVaQoA?e=MREeN4" TargetMode="External"/><Relationship Id="rId606" Type="http://schemas.openxmlformats.org/officeDocument/2006/relationships/hyperlink" Target="https://sapienciagov.sharepoint.com/:f:/s/PRUEBAGESTIONDOCUMENTAL/IgBcQwFtoaqHR7dXfrqSVoNvAdpYGt7nb9q0MUjjZOFjCdA?e=iYDtLk" TargetMode="External"/><Relationship Id="rId245" Type="http://schemas.openxmlformats.org/officeDocument/2006/relationships/hyperlink" Target="https://community.secop.gov.co/Public/Tendering/OpportunityDetail/Index?noticeUID=CO1.NTC.9514534&amp;isFromPublicArea=True&amp;isModal=False" TargetMode="External"/><Relationship Id="rId452" Type="http://schemas.openxmlformats.org/officeDocument/2006/relationships/hyperlink" Target="http://medellin.gestiontransparente.com/Rendicion/RegIngresoContract.aspx?p1=225-2026&amp;event=inicio" TargetMode="External"/><Relationship Id="rId105" Type="http://schemas.openxmlformats.org/officeDocument/2006/relationships/hyperlink" Target="https://community.secop.gov.co/Public/Tendering/OpportunityDetail/Index?noticeUID=CO1.NTC.9405822&amp;isFromPublicArea=True&amp;isModal=False" TargetMode="External"/><Relationship Id="rId312" Type="http://schemas.openxmlformats.org/officeDocument/2006/relationships/hyperlink" Target="https://community.secop.gov.co/Public/Tendering/OpportunityDetail/Index?noticeUID=CO1.NTC.9821809&amp;isFromPublicArea=True&amp;isModal=False" TargetMode="External"/><Relationship Id="rId51" Type="http://schemas.openxmlformats.org/officeDocument/2006/relationships/hyperlink" Target="http://medellin.gestiontransparente.com/Rendicion/RegIngresoContract.aspx?p1=014-2026&amp;event=inicio" TargetMode="External"/><Relationship Id="rId93" Type="http://schemas.openxmlformats.org/officeDocument/2006/relationships/hyperlink" Target="http://medellin.gestiontransparente.com/Rendicion/RegIngresoContract.aspx?p1=045-2026&amp;event=inicio" TargetMode="External"/><Relationship Id="rId189" Type="http://schemas.openxmlformats.org/officeDocument/2006/relationships/hyperlink" Target="http://medellin.gestiontransparente.com/Rendicion/RegIngresoContract.aspx?p1=086-2026&amp;event=inicio" TargetMode="External"/><Relationship Id="rId396" Type="http://schemas.openxmlformats.org/officeDocument/2006/relationships/hyperlink" Target="https://community.secop.gov.co/Public/Tendering/OpportunityDetail/Index?noticeUID=CO1.NTC.9880767&amp;isFromPublicArea=True&amp;isModal=False" TargetMode="External"/><Relationship Id="rId561" Type="http://schemas.openxmlformats.org/officeDocument/2006/relationships/hyperlink" Target="https://sapienciagov.sharepoint.com/:f:/s/PRUEBAGESTIONDOCUMENTAL/IgCo4gcE4wbCRZTHXIXEJxhHAfCjzG5F3YbsiYTYL_3Gkho?e=HePt7f" TargetMode="External"/><Relationship Id="rId617" Type="http://schemas.openxmlformats.org/officeDocument/2006/relationships/hyperlink" Target="https://sapienciagov.sharepoint.com/:f:/s/PRUEBAGESTIONDOCUMENTAL/IgDcmhQoBvaKTreHeOhDPicpAYnzCwal827XnJHFrtnVAHM?e=rc6bkE" TargetMode="External"/><Relationship Id="rId659" Type="http://schemas.openxmlformats.org/officeDocument/2006/relationships/hyperlink" Target="https://sapienciagov.sharepoint.com/:f:/s/PRUEBAGESTIONDOCUMENTAL/IgBfFMDng60oQ6ZHtPBym7BAAVLuwodK6Z6EzCaNs7X3HW8?e=sdRFG7" TargetMode="External"/><Relationship Id="rId214" Type="http://schemas.openxmlformats.org/officeDocument/2006/relationships/hyperlink" Target="http://medellin.gestiontransparente.com/Rendicion/RegIngresoContract.aspx?p1=103-2026&amp;event=inicio" TargetMode="External"/><Relationship Id="rId256" Type="http://schemas.openxmlformats.org/officeDocument/2006/relationships/hyperlink" Target="http://medellin.gestiontransparente.com/Rendicion/RegIngresoContract.aspx?p1=113-2026&amp;event=inicio" TargetMode="External"/><Relationship Id="rId298" Type="http://schemas.openxmlformats.org/officeDocument/2006/relationships/hyperlink" Target="https://community.secop.gov.co/Public/Tendering/OpportunityDetail/Index?noticeUID=CO1.NTC.9513141&amp;isFromPublicArea=True&amp;isModal=False" TargetMode="External"/><Relationship Id="rId421" Type="http://schemas.openxmlformats.org/officeDocument/2006/relationships/hyperlink" Target="http://medellin.gestiontransparente.com/Rendicion/RegIngresoContract.aspx?p1=199-2026&amp;event=inicio" TargetMode="External"/><Relationship Id="rId463" Type="http://schemas.openxmlformats.org/officeDocument/2006/relationships/hyperlink" Target="http://medellin.gestiontransparente.com/Rendicion/RegIngresoContract.aspx?p1=244-2026&amp;event=inicio" TargetMode="External"/><Relationship Id="rId519" Type="http://schemas.openxmlformats.org/officeDocument/2006/relationships/hyperlink" Target="https://sapienciagov.sharepoint.com/:f:/s/PRUEBAGESTIONDOCUMENTAL/IgDP3T0Yd3iNQqfcfrsr-kJDAQl7HlctfKg7mWpk2vCD2Sw?e=59l1jj" TargetMode="External"/><Relationship Id="rId670" Type="http://schemas.openxmlformats.org/officeDocument/2006/relationships/hyperlink" Target="https://sapienciagov.sharepoint.com/:f:/s/PRUEBAGESTIONDOCUMENTAL/IgBOvUGKNv80S6vd5aR_M_4eAQeXGE2uT0beUZwf1fAOXwo?e=nYt4aC" TargetMode="External"/><Relationship Id="rId116" Type="http://schemas.openxmlformats.org/officeDocument/2006/relationships/hyperlink" Target="https://community.secop.gov.co/Public/Tendering/OpportunityDetail/Index?noticeUID=CO1.NTC.9406636&amp;isFromPublicArea=True&amp;isModal=False" TargetMode="External"/><Relationship Id="rId158" Type="http://schemas.openxmlformats.org/officeDocument/2006/relationships/hyperlink" Target="http://medellin.gestiontransparente.com/Rendicion/RegIngresoContract.aspx?p1=075-2026&amp;event=inicio" TargetMode="External"/><Relationship Id="rId323" Type="http://schemas.openxmlformats.org/officeDocument/2006/relationships/hyperlink" Target="http://medellin.gestiontransparente.com/Rendicion/RegIngresoContract.aspx?p1=146-2026&amp;event=inicio" TargetMode="External"/><Relationship Id="rId530" Type="http://schemas.openxmlformats.org/officeDocument/2006/relationships/hyperlink" Target="https://sapienciagov.sharepoint.com/:f:/s/PRUEBAGESTIONDOCUMENTAL/IgA_IfBBOSJjT7LL2iEDSU1iASlAzZUKARXUecawwoDrk6o?e=bVdGV0" TargetMode="External"/><Relationship Id="rId726" Type="http://schemas.openxmlformats.org/officeDocument/2006/relationships/hyperlink" Target="https://operaciones.colombiacompra.gov.co/tienda-virtual-del-estado-colombiano/ordenes-compra/165338" TargetMode="External"/><Relationship Id="rId20" Type="http://schemas.openxmlformats.org/officeDocument/2006/relationships/hyperlink" Target="https://community.secop.gov.co/Public/Tendering/OpportunityDetail/Index?noticeUID=CO1.NTC.9384096&amp;isFromPublicArea=True&amp;isModal=False" TargetMode="External"/><Relationship Id="rId62" Type="http://schemas.openxmlformats.org/officeDocument/2006/relationships/hyperlink" Target="http://medellin.gestiontransparente.com/Rendicion/RegIngresoContract.aspx?p1=026-2026&amp;event=inicio" TargetMode="External"/><Relationship Id="rId365" Type="http://schemas.openxmlformats.org/officeDocument/2006/relationships/hyperlink" Target="http://medellin.gestiontransparente.com/Rendicion/RegIngresoContract.aspx?p1=165-2026&amp;event=inicio" TargetMode="External"/><Relationship Id="rId572" Type="http://schemas.openxmlformats.org/officeDocument/2006/relationships/hyperlink" Target="https://sapienciagov.sharepoint.com/:f:/s/PRUEBAGESTIONDOCUMENTAL/IgD_ggbWeqXWSJ8F-jAoUUEtARiIV7rkoociULTvl8i_WqI?e=EhvTAh" TargetMode="External"/><Relationship Id="rId628" Type="http://schemas.openxmlformats.org/officeDocument/2006/relationships/hyperlink" Target="https://sapienciagov.sharepoint.com/:f:/s/PRUEBAGESTIONDOCUMENTAL/IgDM45OBhLPIS5b47B2pdNMsATDg_ICRnEDKJ7_y8D56W2Q?e=3wij0a" TargetMode="External"/><Relationship Id="rId225" Type="http://schemas.openxmlformats.org/officeDocument/2006/relationships/hyperlink" Target="https://community.secop.gov.co/Public/Tendering/OpportunityDetail/Index?noticeUID=CO1.NTC.9422955&amp;isFromPublicArea=True&amp;isModal=False" TargetMode="External"/><Relationship Id="rId267" Type="http://schemas.openxmlformats.org/officeDocument/2006/relationships/hyperlink" Target="http://medellin.gestiontransparente.com/Rendicion/RegIngresoContract.aspx?p1=124-2026&amp;event=inicio" TargetMode="External"/><Relationship Id="rId432" Type="http://schemas.openxmlformats.org/officeDocument/2006/relationships/hyperlink" Target="http://medellin.gestiontransparente.com/Rendicion/RegIngresoContract.aspx?p1=210-2026&amp;event=inicio" TargetMode="External"/><Relationship Id="rId474" Type="http://schemas.openxmlformats.org/officeDocument/2006/relationships/hyperlink" Target="http://medellin.gestiontransparente.com/Rendicion/RegIngresoContract.aspx?p1=250-2026&amp;event=inicio" TargetMode="External"/><Relationship Id="rId127" Type="http://schemas.openxmlformats.org/officeDocument/2006/relationships/hyperlink" Target="http://medellin.gestiontransparente.com/Rendicion/RegIngresoContract.aspx?p1=055-2026&amp;event=inicio" TargetMode="External"/><Relationship Id="rId681" Type="http://schemas.openxmlformats.org/officeDocument/2006/relationships/hyperlink" Target="https://sapienciagov.sharepoint.com/:f:/s/PRUEBAGESTIONDOCUMENTAL/IgAEsHpchZUpQLfgEMuRxxD1AYHl4N9alD3CEcJhpxbBT2U?e=qiB6yd" TargetMode="External"/><Relationship Id="rId31" Type="http://schemas.openxmlformats.org/officeDocument/2006/relationships/hyperlink" Target="http://medellin.gestiontransparente.com/Rendicion/RegIngresoContract.aspx?p1=001-2026&amp;event=inicio" TargetMode="External"/><Relationship Id="rId73" Type="http://schemas.openxmlformats.org/officeDocument/2006/relationships/hyperlink" Target="http://medellin.gestiontransparente.com/Rendicion/RegIngresoContract.aspx?p1=033-2026&amp;event=inicio" TargetMode="External"/><Relationship Id="rId169" Type="http://schemas.openxmlformats.org/officeDocument/2006/relationships/hyperlink" Target="https://community.secop.gov.co/Public/Tendering/OpportunityDetail/Index?noticeUID=CO1.NTC.9422886&amp;isFromPublicArea=True&amp;isModal=False" TargetMode="External"/><Relationship Id="rId334" Type="http://schemas.openxmlformats.org/officeDocument/2006/relationships/hyperlink" Target="https://community.secop.gov.co/Public/Tendering/OpportunityDetail/Index?noticeUID=CO1.NTC.9540212&amp;isFromPublicArea=True&amp;isModal=False" TargetMode="External"/><Relationship Id="rId376" Type="http://schemas.openxmlformats.org/officeDocument/2006/relationships/hyperlink" Target="http://medellin.gestiontransparente.com/Rendicion/RegIngresoContract.aspx?p1=173-2026&amp;event=inicio" TargetMode="External"/><Relationship Id="rId541" Type="http://schemas.openxmlformats.org/officeDocument/2006/relationships/hyperlink" Target="https://sapienciagov.sharepoint.com/:f:/s/PRUEBAGESTIONDOCUMENTAL/IgCapxX4OWlcQbMU_ZPN0cb5AYldaBWylgqgx2zNtVpFA1s?e=TYrP67" TargetMode="External"/><Relationship Id="rId583" Type="http://schemas.openxmlformats.org/officeDocument/2006/relationships/hyperlink" Target="https://sapienciagov.sharepoint.com/:f:/s/PRUEBAGESTIONDOCUMENTAL/IgA8pMMxBlviRIV8q5XVS_jcAeF5iPKvcfXrd0SH_r9kHJ4?e=W9ujCS" TargetMode="External"/><Relationship Id="rId639" Type="http://schemas.openxmlformats.org/officeDocument/2006/relationships/hyperlink" Target="http://medellin.gestiontransparente.com/Rendicion/RegIngresoContract.aspx?p1=OC161387&amp;event=inicio" TargetMode="External"/><Relationship Id="rId4" Type="http://schemas.openxmlformats.org/officeDocument/2006/relationships/hyperlink" Target="https://community.secop.gov.co/Public/Tendering/OpportunityDetail/Index?noticeUID=CO1.NTC.9384513&amp;isFromPublicArea=True&amp;isModal=False" TargetMode="External"/><Relationship Id="rId180" Type="http://schemas.openxmlformats.org/officeDocument/2006/relationships/hyperlink" Target="http://medellin.gestiontransparente.com/Rendicion/RegIngresoContract.aspx?p1=077-2026&amp;event=inicio" TargetMode="External"/><Relationship Id="rId236" Type="http://schemas.openxmlformats.org/officeDocument/2006/relationships/hyperlink" Target="https://community.secop.gov.co/Public/Tendering/OpportunityDetail/Index?noticeUID=CO1.NTC.9423682&amp;isFromPublicArea=True&amp;isModal=False" TargetMode="External"/><Relationship Id="rId278" Type="http://schemas.openxmlformats.org/officeDocument/2006/relationships/hyperlink" Target="http://medellin.gestiontransparente.com/Rendicion/RegIngresoContract.aspx?p1=135-2026&amp;event=inicio" TargetMode="External"/><Relationship Id="rId401" Type="http://schemas.openxmlformats.org/officeDocument/2006/relationships/hyperlink" Target="https://community.secop.gov.co/Public/Tendering/OpportunityDetail/Index?noticeUID=CO1.NTC.9883730&amp;isFromPublicArea=True&amp;isModal=False" TargetMode="External"/><Relationship Id="rId443" Type="http://schemas.openxmlformats.org/officeDocument/2006/relationships/hyperlink" Target="http://medellin.gestiontransparente.com/Rendicion/RegIngresoContract.aspx?p1=222-2026&amp;event=inicio" TargetMode="External"/><Relationship Id="rId650" Type="http://schemas.openxmlformats.org/officeDocument/2006/relationships/hyperlink" Target="https://sapienciagov.sharepoint.com/:f:/s/PRUEBAGESTIONDOCUMENTAL/IgD82NqMxuV2SKB4yyhhRtddAaqWOQXClul507m4lSQ8mCU?e=tfQAyo" TargetMode="External"/><Relationship Id="rId303" Type="http://schemas.openxmlformats.org/officeDocument/2006/relationships/hyperlink" Target="https://community.secop.gov.co/Public/Tendering/OpportunityDetail/Index?noticeUID=CO1.NTC.9540334&amp;isFromPublicArea=True&amp;isModal=False" TargetMode="External"/><Relationship Id="rId485" Type="http://schemas.openxmlformats.org/officeDocument/2006/relationships/hyperlink" Target="http://medellin.gestiontransparente.com/Rendicion/RegIngresoContract.aspx?p1=256-2026&amp;event=inicio" TargetMode="External"/><Relationship Id="rId692" Type="http://schemas.openxmlformats.org/officeDocument/2006/relationships/hyperlink" Target="https://sapienciagov.sharepoint.com/:f:/s/PRUEBAGESTIONDOCUMENTAL/IgCg9TWDxrd4Qq-7sFcbKhxsAeSyE2SxlcObWszqYF_V2UQ?e=dA43Gz" TargetMode="External"/><Relationship Id="rId706" Type="http://schemas.openxmlformats.org/officeDocument/2006/relationships/hyperlink" Target="https://sapienciagov.sharepoint.com/:f:/s/PRUEBAGESTIONDOCUMENTAL/IgChJOMXeGzPR4RbMPQ4KLGBARzxmQIxofaUxMyoO3vaiWU?e=i08nxV" TargetMode="External"/><Relationship Id="rId42" Type="http://schemas.openxmlformats.org/officeDocument/2006/relationships/hyperlink" Target="https://community.secop.gov.co/Public/Tendering/OpportunityDetail/Index?noticeUID=CO1.NTC.9384312&amp;isFromPublicArea=True&amp;isModal=False" TargetMode="External"/><Relationship Id="rId84" Type="http://schemas.openxmlformats.org/officeDocument/2006/relationships/hyperlink" Target="http://medellin.gestiontransparente.com/Rendicion/RegIngresoContract.aspx?p1=038-2026&amp;event=inicio" TargetMode="External"/><Relationship Id="rId138" Type="http://schemas.openxmlformats.org/officeDocument/2006/relationships/hyperlink" Target="http://medellin.gestiontransparente.com/Rendicion/RegIngresoContract.aspx?p1=062-2026&amp;event=inicio" TargetMode="External"/><Relationship Id="rId345" Type="http://schemas.openxmlformats.org/officeDocument/2006/relationships/hyperlink" Target="http://medellin.gestiontransparente.com/Rendicion/RegIngresoContract.aspx?p1=157-2026&amp;event=inicio" TargetMode="External"/><Relationship Id="rId387" Type="http://schemas.openxmlformats.org/officeDocument/2006/relationships/hyperlink" Target="http://medellin.gestiontransparente.com/Rendicion/RegIngresoContract.aspx?p1=180-2026&amp;event=inicio" TargetMode="External"/><Relationship Id="rId510" Type="http://schemas.openxmlformats.org/officeDocument/2006/relationships/hyperlink" Target="https://sapienciagov.sharepoint.com/:f:/s/PRUEBAGESTIONDOCUMENTAL/IgCaIecpRGcVTYNsiL0e_M_JAaKdG6vvrMpcxxZzeMgtLX8?e=pZenvr" TargetMode="External"/><Relationship Id="rId552" Type="http://schemas.openxmlformats.org/officeDocument/2006/relationships/hyperlink" Target="https://sapienciagov.sharepoint.com/:f:/s/PRUEBAGESTIONDOCUMENTAL/IgDzEjzZuddVS4BRdZs0bzZNAS8bWjAnDmRwtlIskDpgmVw?e=pt07OI" TargetMode="External"/><Relationship Id="rId594" Type="http://schemas.openxmlformats.org/officeDocument/2006/relationships/hyperlink" Target="https://sapienciagov.sharepoint.com/:f:/s/PRUEBAGESTIONDOCUMENTAL/IgBZbOHbIegcQKVLKIkttJm5AS4m0EHZfy45GeJydPS13OY?e=7CSjDO" TargetMode="External"/><Relationship Id="rId608" Type="http://schemas.openxmlformats.org/officeDocument/2006/relationships/hyperlink" Target="https://sapienciagov.sharepoint.com/:f:/s/PRUEBAGESTIONDOCUMENTAL/IgDQy6A7JUixTLtk3eGsovtaAXlc6BXNbfs0Rc23tX5uvQ4?e=U4xbOR" TargetMode="External"/><Relationship Id="rId191" Type="http://schemas.openxmlformats.org/officeDocument/2006/relationships/hyperlink" Target="http://medellin.gestiontransparente.com/Rendicion/RegIngresoContract.aspx?p1=088-2026&amp;event=inicio" TargetMode="External"/><Relationship Id="rId205" Type="http://schemas.openxmlformats.org/officeDocument/2006/relationships/hyperlink" Target="http://medellin.gestiontransparente.com/Rendicion/RegIngresoContract.aspx?p1=094-2026&amp;event=inicio" TargetMode="External"/><Relationship Id="rId247" Type="http://schemas.openxmlformats.org/officeDocument/2006/relationships/hyperlink" Target="https://community.secop.gov.co/Public/Tendering/OpportunityDetail/Index?noticeUID=CO1.NTC.9512830&amp;isFromPublicArea=True&amp;isModal=False" TargetMode="External"/><Relationship Id="rId412" Type="http://schemas.openxmlformats.org/officeDocument/2006/relationships/hyperlink" Target="http://medellin.gestiontransparente.com/Rendicion/RegIngresoContract.aspx?p1=189-2026&amp;event=inicio" TargetMode="External"/><Relationship Id="rId107" Type="http://schemas.openxmlformats.org/officeDocument/2006/relationships/hyperlink" Target="http://medellin.gestiontransparente.com/Rendicion/RegIngresoContract.aspx?p1=051-2026&amp;event=inicio" TargetMode="External"/><Relationship Id="rId289" Type="http://schemas.openxmlformats.org/officeDocument/2006/relationships/hyperlink" Target="https://community.secop.gov.co/Public/Tendering/OpportunityDetail/Index?noticeUID=CO1.NTC.9511627&amp;isFromPublicArea=True&amp;isModal=False" TargetMode="External"/><Relationship Id="rId454" Type="http://schemas.openxmlformats.org/officeDocument/2006/relationships/hyperlink" Target="http://medellin.gestiontransparente.com/Rendicion/RegIngresoContract.aspx?p1=233-2026&amp;event=inicio" TargetMode="External"/><Relationship Id="rId496" Type="http://schemas.openxmlformats.org/officeDocument/2006/relationships/hyperlink" Target="https://sapienciagov.sharepoint.com/:f:/s/PRUEBAGESTIONDOCUMENTAL/IgA3UnjWC8gpToPcOzIOAQbXAUSHjZa0y_iyb2ClMgwieZk?e=8Wa1lK" TargetMode="External"/><Relationship Id="rId661" Type="http://schemas.openxmlformats.org/officeDocument/2006/relationships/hyperlink" Target="https://sapienciagov.sharepoint.com/:f:/s/PRUEBAGESTIONDOCUMENTAL/IgAQFKFWlPOKRrWuQEmJvST_AbCG1dH08_PxM3RMBQkhT7k?e=XZVmBJ" TargetMode="External"/><Relationship Id="rId717" Type="http://schemas.openxmlformats.org/officeDocument/2006/relationships/hyperlink" Target="https://sapienciagov.sharepoint.com/:f:/s/PRUEBAGESTIONDOCUMENTAL/IgALv4LWdolNRaWWOzN2nRITAexo37AlQuS3KPFw6YB0OcI?e=7YqJ0b" TargetMode="External"/><Relationship Id="rId11" Type="http://schemas.openxmlformats.org/officeDocument/2006/relationships/hyperlink" Target="https://community.secop.gov.co/Public/Tendering/OpportunityDetail/Index?noticeUID=CO1.NTC.9383297&amp;isFromPublicArea=True&amp;isModal=False" TargetMode="External"/><Relationship Id="rId53" Type="http://schemas.openxmlformats.org/officeDocument/2006/relationships/hyperlink" Target="http://medellin.gestiontransparente.com/Rendicion/RegIngresoContract.aspx?p1=016-2026&amp;event=inicio" TargetMode="External"/><Relationship Id="rId149" Type="http://schemas.openxmlformats.org/officeDocument/2006/relationships/hyperlink" Target="http://medellin.gestiontransparente.com/Rendicion/RegIngresoContract.aspx?p1=070-2026&amp;event=inicio" TargetMode="External"/><Relationship Id="rId314" Type="http://schemas.openxmlformats.org/officeDocument/2006/relationships/hyperlink" Target="http://medellin.gestiontransparente.com/Rendicion/RegIngresoContract.aspx?p1=141-2026&amp;event=inicio" TargetMode="External"/><Relationship Id="rId356" Type="http://schemas.openxmlformats.org/officeDocument/2006/relationships/hyperlink" Target="https://community.secop.gov.co/Public/Tendering/OpportunityDetail/Index?noticeUID=CO1.NTC.9541774&amp;isFromPublicArea=True&amp;isModal=False" TargetMode="External"/><Relationship Id="rId398" Type="http://schemas.openxmlformats.org/officeDocument/2006/relationships/hyperlink" Target="https://community.secop.gov.co/Public/Tendering/OpportunityDetail/Index?noticeUID=CO1.NTC.9819796&amp;isFromPublicArea=True&amp;isModal=False" TargetMode="External"/><Relationship Id="rId521" Type="http://schemas.openxmlformats.org/officeDocument/2006/relationships/hyperlink" Target="https://sapienciagov.sharepoint.com/:f:/s/PRUEBAGESTIONDOCUMENTAL/IgBahFDzJE0AQqsgkHXbnf0CASkTHqf6gYPsWqn76bIFMLI?e=QrNvDH" TargetMode="External"/><Relationship Id="rId563" Type="http://schemas.openxmlformats.org/officeDocument/2006/relationships/hyperlink" Target="https://sapienciagov.sharepoint.com/:f:/s/PRUEBAGESTIONDOCUMENTAL/IgCT1HieSaadQpUz8KDqZHE0AR7Now1jFq4MQBjLV9j_Iu8?e=tCBwKJ" TargetMode="External"/><Relationship Id="rId619" Type="http://schemas.openxmlformats.org/officeDocument/2006/relationships/hyperlink" Target="https://sapienciagov.sharepoint.com/:f:/s/PRUEBAGESTIONDOCUMENTAL/IgClWHzGdHhcQ6t1OlIsOql5AXMyDBF61nucNEjl7kclgkM?e=YyLiqC" TargetMode="External"/><Relationship Id="rId95" Type="http://schemas.openxmlformats.org/officeDocument/2006/relationships/hyperlink" Target="https://community.secop.gov.co/Public/Tendering/OpportunityDetail/Index?noticeUID=CO1.NTC.9405960&amp;isFromPublicArea=True&amp;isModal=False" TargetMode="External"/><Relationship Id="rId160" Type="http://schemas.openxmlformats.org/officeDocument/2006/relationships/hyperlink" Target="https://community.secop.gov.co/Public/Tendering/OpportunityDetail/Index?noticeUID=CO1.NTC.9423085&amp;isFromPublicArea=True&amp;isModal=False" TargetMode="External"/><Relationship Id="rId216" Type="http://schemas.openxmlformats.org/officeDocument/2006/relationships/hyperlink" Target="http://medellin.gestiontransparente.com/Rendicion/RegIngresoContract.aspx?p1=105-2026&amp;event=inicio" TargetMode="External"/><Relationship Id="rId423" Type="http://schemas.openxmlformats.org/officeDocument/2006/relationships/hyperlink" Target="http://medellin.gestiontransparente.com/Rendicion/RegIngresoContract.aspx?p1=201-2026&amp;event=inicio" TargetMode="External"/><Relationship Id="rId258" Type="http://schemas.openxmlformats.org/officeDocument/2006/relationships/hyperlink" Target="http://medellin.gestiontransparente.com/Rendicion/RegIngresoContract.aspx?p1=115-2026&amp;event=inicio" TargetMode="External"/><Relationship Id="rId465" Type="http://schemas.openxmlformats.org/officeDocument/2006/relationships/hyperlink" Target="http://medellin.gestiontransparente.com/Rendicion/RegIngresoContract.aspx?p1=246-2026&amp;event=inicio" TargetMode="External"/><Relationship Id="rId630" Type="http://schemas.openxmlformats.org/officeDocument/2006/relationships/hyperlink" Target="https://sapienciagov.sharepoint.com/:f:/s/PRUEBAGESTIONDOCUMENTAL/IgB4Ryn3fIRCTZAPLQwDWfi3AYFgdmyBBgBXIlmGZVXegm8?e=CUkq98" TargetMode="External"/><Relationship Id="rId672" Type="http://schemas.openxmlformats.org/officeDocument/2006/relationships/hyperlink" Target="https://sapienciagov.sharepoint.com/:f:/s/PRUEBAGESTIONDOCUMENTAL/IgD2-VOVOQzQSZzwX91JPHfiAcv9eOQIc1odx9DJYvBO36M?e=8bIKQF" TargetMode="External"/><Relationship Id="rId728" Type="http://schemas.openxmlformats.org/officeDocument/2006/relationships/hyperlink" Target="https://community.secop.gov.co/Public/Tendering/OpportunityDetail/Index?noticeUID=CO1.NTC.10385619&amp;isFromPublicArea=True&amp;isModal=False" TargetMode="External"/><Relationship Id="rId22" Type="http://schemas.openxmlformats.org/officeDocument/2006/relationships/hyperlink" Target="https://community.secop.gov.co/Public/Tendering/OpportunityDetail/Index?noticeUID=CO1.NTC.9382956&amp;isFromPublicArea=True&amp;isModal=False" TargetMode="External"/><Relationship Id="rId64" Type="http://schemas.openxmlformats.org/officeDocument/2006/relationships/hyperlink" Target="http://medellin.gestiontransparente.com/Rendicion/RegIngresoContract.aspx?p1=028-2026&amp;event=inicio" TargetMode="External"/><Relationship Id="rId118" Type="http://schemas.openxmlformats.org/officeDocument/2006/relationships/hyperlink" Target="https://community.secop.gov.co/Public/Tendering/OpportunityDetail/Index?noticeUID=CO1.NTC.9405829&amp;isFromPublicArea=True&amp;isModal=False" TargetMode="External"/><Relationship Id="rId325" Type="http://schemas.openxmlformats.org/officeDocument/2006/relationships/hyperlink" Target="http://medellin.gestiontransparente.com/Rendicion/RegIngresoContract.aspx?p1=147-2026&amp;event=inicio" TargetMode="External"/><Relationship Id="rId367" Type="http://schemas.openxmlformats.org/officeDocument/2006/relationships/hyperlink" Target="https://community.secop.gov.co/Public/Tendering/OpportunityDetail/Index?noticeUID=CO1.NTC.9644827&amp;isFromPublicArea=True&amp;isModal=False" TargetMode="External"/><Relationship Id="rId532" Type="http://schemas.openxmlformats.org/officeDocument/2006/relationships/hyperlink" Target="https://sapienciagov.sharepoint.com/:f:/s/PRUEBAGESTIONDOCUMENTAL/IgDlBBGY3h83Qr_RtdgbVq4KAXYdBdZxKMu5TLXDUP6qTUE?e=HSysJj" TargetMode="External"/><Relationship Id="rId574" Type="http://schemas.openxmlformats.org/officeDocument/2006/relationships/hyperlink" Target="https://sapienciagov.sharepoint.com/:f:/s/PRUEBAGESTIONDOCUMENTAL/IgA0Jtlam3lLRaJUo3EbBJXYARO0G3NJYHOEAAbbxYpoMgc?e=hD7ebT" TargetMode="External"/><Relationship Id="rId171" Type="http://schemas.openxmlformats.org/officeDocument/2006/relationships/hyperlink" Target="https://community.secop.gov.co/Public/Tendering/OpportunityDetail/Index?noticeUID=CO1.NTC.9423148&amp;isFromPublicArea=True&amp;isModal=False" TargetMode="External"/><Relationship Id="rId227" Type="http://schemas.openxmlformats.org/officeDocument/2006/relationships/hyperlink" Target="https://community.secop.gov.co/Public/Tendering/OpportunityDetail/Index?noticeUID=CO1.NTC.9418179&amp;isFromPublicArea=True&amp;isModal=False" TargetMode="External"/><Relationship Id="rId269" Type="http://schemas.openxmlformats.org/officeDocument/2006/relationships/hyperlink" Target="http://medellin.gestiontransparente.com/Rendicion/RegIngresoContract.aspx?p1=126-2026&amp;event=inicio" TargetMode="External"/><Relationship Id="rId434" Type="http://schemas.openxmlformats.org/officeDocument/2006/relationships/hyperlink" Target="http://medellin.gestiontransparente.com/Rendicion/RegIngresoContract.aspx?p1=213-2026&amp;event=inicio" TargetMode="External"/><Relationship Id="rId476" Type="http://schemas.openxmlformats.org/officeDocument/2006/relationships/hyperlink" Target="http://medellin.gestiontransparente.com/Rendicion/RegIngresoContract.aspx?p1=251-2026&amp;event=inicio" TargetMode="External"/><Relationship Id="rId641" Type="http://schemas.openxmlformats.org/officeDocument/2006/relationships/hyperlink" Target="https://sapienciagov.sharepoint.com/:f:/s/PRUEBAGESTIONDOCUMENTAL/IgAAQX7jy7cGS7RHePBw9cIfAZcRxH6hnbiHk3-xj_eavjI?e=GMiWke" TargetMode="External"/><Relationship Id="rId683" Type="http://schemas.openxmlformats.org/officeDocument/2006/relationships/hyperlink" Target="https://sapienciagov.sharepoint.com/:f:/s/PRUEBAGESTIONDOCUMENTAL/IgClTxG2pFyTT6nJDLrANA5sAZUvZonmKjWt_5fdFx7-Vco?e=nFaR0y" TargetMode="External"/><Relationship Id="rId33" Type="http://schemas.openxmlformats.org/officeDocument/2006/relationships/hyperlink" Target="https://community.secop.gov.co/Public/Tendering/OpportunityDetail/Index?noticeUID=CO1.NTC.9384017&amp;isFromPublicArea=True&amp;isModal=False" TargetMode="External"/><Relationship Id="rId129" Type="http://schemas.openxmlformats.org/officeDocument/2006/relationships/hyperlink" Target="http://medellin.gestiontransparente.com/Rendicion/RegIngresoContract.aspx?p1=056-2026&amp;event=inicio" TargetMode="External"/><Relationship Id="rId280" Type="http://schemas.openxmlformats.org/officeDocument/2006/relationships/hyperlink" Target="https://community.secop.gov.co/Public/Tendering/OpportunityDetail/Index?noticeUID=CO1.NTC.9512638&amp;isFromPublicArea=True&amp;isModal=False" TargetMode="External"/><Relationship Id="rId336" Type="http://schemas.openxmlformats.org/officeDocument/2006/relationships/hyperlink" Target="https://community.secop.gov.co/Public/Tendering/OpportunityDetail/Index?noticeUID=CO1.NTC.9540291&amp;isFromPublicArea=True&amp;isModal=False" TargetMode="External"/><Relationship Id="rId501" Type="http://schemas.openxmlformats.org/officeDocument/2006/relationships/hyperlink" Target="https://sapienciagov.sharepoint.com/:f:/s/PRUEBAGESTIONDOCUMENTAL/IgCK4Mqr-oR5RYYJCSUfM8aMAUna6mKGaszNIY3Dsvuymm4?e=Lw6jjb" TargetMode="External"/><Relationship Id="rId543" Type="http://schemas.openxmlformats.org/officeDocument/2006/relationships/hyperlink" Target="https://sapienciagov.sharepoint.com/:f:/s/PRUEBAGESTIONDOCUMENTAL/IgDY-nJE37T2SK5qIqxwy4J0AZ8Ll52MLksQ_eOg5sARVIg?e=PG1Igz" TargetMode="External"/><Relationship Id="rId75" Type="http://schemas.openxmlformats.org/officeDocument/2006/relationships/hyperlink" Target="http://medellin.gestiontransparente.com/Rendicion/RegIngresoContract.aspx?p1=034-2026&amp;event=inicio" TargetMode="External"/><Relationship Id="rId140" Type="http://schemas.openxmlformats.org/officeDocument/2006/relationships/hyperlink" Target="http://medellin.gestiontransparente.com/Rendicion/RegIngresoContract.aspx?p1=063-2026&amp;event=inicio" TargetMode="External"/><Relationship Id="rId182" Type="http://schemas.openxmlformats.org/officeDocument/2006/relationships/hyperlink" Target="http://medellin.gestiontransparente.com/Rendicion/RegIngresoContract.aspx?p1=079-2026&amp;event=inicio" TargetMode="External"/><Relationship Id="rId378" Type="http://schemas.openxmlformats.org/officeDocument/2006/relationships/hyperlink" Target="http://medellin.gestiontransparente.com/Rendicion/RegIngresoContract.aspx?p1=174-2026&amp;event=inicio" TargetMode="External"/><Relationship Id="rId403" Type="http://schemas.openxmlformats.org/officeDocument/2006/relationships/hyperlink" Target="https://community.secop.gov.co/Public/Tendering/OpportunityDetail/Index?noticeUID=CO1.NTC.9915640&amp;isFromPublicArea=True&amp;isModal=False" TargetMode="External"/><Relationship Id="rId585" Type="http://schemas.openxmlformats.org/officeDocument/2006/relationships/hyperlink" Target="https://sapienciagov.sharepoint.com/:f:/s/PRUEBAGESTIONDOCUMENTAL/IgCnpM6Ay4eeTL-ZNg8TwUakAaEm8iN-8xyce-GHrmKj5Jo?e=8WU7Rz" TargetMode="External"/><Relationship Id="rId6" Type="http://schemas.openxmlformats.org/officeDocument/2006/relationships/hyperlink" Target="https://community.secop.gov.co/Public/Tendering/OpportunityDetail/Index?noticeUID=CO1.NTC.9384190&amp;isFromPublicArea=True&amp;isModal=False" TargetMode="External"/><Relationship Id="rId238" Type="http://schemas.openxmlformats.org/officeDocument/2006/relationships/hyperlink" Target="https://community.secop.gov.co/Public/Tendering/OpportunityDetail/Index?noticeUID=CO1.NTC.9419974&amp;isFromPublicArea=True&amp;isModal=False" TargetMode="External"/><Relationship Id="rId445" Type="http://schemas.openxmlformats.org/officeDocument/2006/relationships/hyperlink" Target="http://medellin.gestiontransparente.com/Rendicion/RegIngresoContract.aspx?p1=224-2026&amp;event=inicio" TargetMode="External"/><Relationship Id="rId487" Type="http://schemas.openxmlformats.org/officeDocument/2006/relationships/hyperlink" Target="http://medellin.gestiontransparente.com/Rendicion/RegIngresoContract.aspx?p1=257-2026&amp;event=inicio" TargetMode="External"/><Relationship Id="rId610" Type="http://schemas.openxmlformats.org/officeDocument/2006/relationships/hyperlink" Target="https://sapienciagov.sharepoint.com/:f:/s/PRUEBAGESTIONDOCUMENTAL/IgBNpEY8XqsjTYa3G9pFzsxfAWVrMTQV2Ve6ZsRhZDW5TOg?e=dYJFl4" TargetMode="External"/><Relationship Id="rId652" Type="http://schemas.openxmlformats.org/officeDocument/2006/relationships/hyperlink" Target="https://sapienciagov.sharepoint.com/:f:/s/PRUEBAGESTIONDOCUMENTAL/IgDFMbIwFDxuQb38bZXpJ7enATarNZ7Rufh6-Aiv6KNEo3Q?e=B75Ep9" TargetMode="External"/><Relationship Id="rId694" Type="http://schemas.openxmlformats.org/officeDocument/2006/relationships/hyperlink" Target="https://sapienciagov.sharepoint.com/:f:/s/PRUEBAGESTIONDOCUMENTAL/IgDrxo96v-41To3xAmQrPyEMAR35F_sZ3EAPXCvFnNsUViQ?e=FEWywL" TargetMode="External"/><Relationship Id="rId708" Type="http://schemas.openxmlformats.org/officeDocument/2006/relationships/hyperlink" Target="https://sapienciagov.sharepoint.com/:f:/s/PRUEBAGESTIONDOCUMENTAL/IgAA1Y-r7an6Q7N6eq58o276AdNwOx9BfWwP-UbtjWMUeOo?e=6DKk9N" TargetMode="External"/><Relationship Id="rId291" Type="http://schemas.openxmlformats.org/officeDocument/2006/relationships/hyperlink" Target="https://community.secop.gov.co/Public/Tendering/OpportunityDetail/Index?noticeUID=CO1.NTC.9534829&amp;isFromPublicArea=True&amp;isModal=False" TargetMode="External"/><Relationship Id="rId305" Type="http://schemas.openxmlformats.org/officeDocument/2006/relationships/hyperlink" Target="https://community.secop.gov.co/Public/Tendering/OpportunityDetail/Index?noticeUID=CO1.NTC.9535530&amp;isFromPublicArea=True&amp;isModal=False" TargetMode="External"/><Relationship Id="rId347" Type="http://schemas.openxmlformats.org/officeDocument/2006/relationships/hyperlink" Target="http://medellin.gestiontransparente.com/Rendicion/RegIngresoContract.aspx?p1=159-2026&amp;event=inicio" TargetMode="External"/><Relationship Id="rId512" Type="http://schemas.openxmlformats.org/officeDocument/2006/relationships/hyperlink" Target="https://sapienciagov.sharepoint.com/:f:/s/PRUEBAGESTIONDOCUMENTAL/IgA5a_GNnkX2R5IpSEfKbaB6AY7gHqtdFcSq6nSpbj_SFe8?e=UJCHqN" TargetMode="External"/><Relationship Id="rId44" Type="http://schemas.openxmlformats.org/officeDocument/2006/relationships/hyperlink" Target="http://medellin.gestiontransparente.com/Rendicion/RegIngresoContract.aspx?p1=007-2026&amp;event=inicio" TargetMode="External"/><Relationship Id="rId86" Type="http://schemas.openxmlformats.org/officeDocument/2006/relationships/hyperlink" Target="http://medellin.gestiontransparente.com/Rendicion/RegIngresoContract.aspx?p1=039-2026&amp;event=inicio" TargetMode="External"/><Relationship Id="rId151" Type="http://schemas.openxmlformats.org/officeDocument/2006/relationships/hyperlink" Target="https://community.secop.gov.co/Public/Tendering/OpportunityDetail/Index?noticeUID=CO1.NTC.9418231&amp;isFromPublicArea=True&amp;isModal=False" TargetMode="External"/><Relationship Id="rId389" Type="http://schemas.openxmlformats.org/officeDocument/2006/relationships/hyperlink" Target="https://community.secop.gov.co/Public/Tendering/OpportunityDetail/Index?noticeUID=CO1.NTC.9696898&amp;isFromPublicArea=True&amp;isModal=False" TargetMode="External"/><Relationship Id="rId554" Type="http://schemas.openxmlformats.org/officeDocument/2006/relationships/hyperlink" Target="https://sapienciagov.sharepoint.com/:f:/s/PRUEBAGESTIONDOCUMENTAL/IgCbpTZUjHj8R6k1FjBU4dp0Afh0ZiF7IzMLKF0X67ZfIRo?e=ckwXGI" TargetMode="External"/><Relationship Id="rId596" Type="http://schemas.openxmlformats.org/officeDocument/2006/relationships/hyperlink" Target="https://sapienciagov.sharepoint.com/:f:/s/PRUEBAGESTIONDOCUMENTAL/IgAXyTR54La7TK7Ll4e-xGU2AZBMZLfIUy1uoMDZCJ0MKk0?e=T8FhFb" TargetMode="External"/><Relationship Id="rId193" Type="http://schemas.openxmlformats.org/officeDocument/2006/relationships/hyperlink" Target="http://medellin.gestiontransparente.com/Rendicion/RegIngresoContract.aspx?p1=090-2026&amp;event=inicio" TargetMode="External"/><Relationship Id="rId207" Type="http://schemas.openxmlformats.org/officeDocument/2006/relationships/hyperlink" Target="http://medellin.gestiontransparente.com/Rendicion/RegIngresoContract.aspx?p1=096-2026&amp;event=inicio" TargetMode="External"/><Relationship Id="rId249" Type="http://schemas.openxmlformats.org/officeDocument/2006/relationships/hyperlink" Target="https://community.secop.gov.co/Public/Tendering/OpportunityDetail/Index?noticeUID=CO1.NTC.9514233&amp;isFromPublicArea=True&amp;isModal=False" TargetMode="External"/><Relationship Id="rId414" Type="http://schemas.openxmlformats.org/officeDocument/2006/relationships/hyperlink" Target="http://medellin.gestiontransparente.com/Rendicion/RegIngresoContract.aspx?p1=192-2026&amp;event=inicio" TargetMode="External"/><Relationship Id="rId456" Type="http://schemas.openxmlformats.org/officeDocument/2006/relationships/hyperlink" Target="http://medellin.gestiontransparente.com/Rendicion/RegIngresoContract.aspx?p1=235-2026&amp;event=inicio" TargetMode="External"/><Relationship Id="rId498" Type="http://schemas.openxmlformats.org/officeDocument/2006/relationships/hyperlink" Target="https://sapienciagov.sharepoint.com/:f:/s/PRUEBAGESTIONDOCUMENTAL/IgAhVMNwGWbmRZUon5VJ2Ug3AXf___VI3zb3o38cdRhqhkY?e=zusfkI" TargetMode="External"/><Relationship Id="rId621" Type="http://schemas.openxmlformats.org/officeDocument/2006/relationships/hyperlink" Target="https://sapienciagov.sharepoint.com/:f:/s/PRUEBAGESTIONDOCUMENTAL/IgAojYeMa3VaR7XhKQVeK3wjAf-vEsPT8ha7eQlSI69N_oU?e=Z49o36" TargetMode="External"/><Relationship Id="rId663" Type="http://schemas.openxmlformats.org/officeDocument/2006/relationships/hyperlink" Target="https://sapienciagov.sharepoint.com/:f:/s/PRUEBAGESTIONDOCUMENTAL/IgCRSSY4WiyYQ5fr_r5EpFq3ARNWBQg2LCUU27Q5CdnmyzI?e=3P81Az" TargetMode="External"/><Relationship Id="rId13" Type="http://schemas.openxmlformats.org/officeDocument/2006/relationships/hyperlink" Target="https://community.secop.gov.co/Public/Tendering/OpportunityDetail/Index?noticeUID=CO1.NTC.9382700&amp;isFromPublicArea=True&amp;isModal=False" TargetMode="External"/><Relationship Id="rId109" Type="http://schemas.openxmlformats.org/officeDocument/2006/relationships/hyperlink" Target="https://community.secop.gov.co/Public/Tendering/OpportunityDetail/Index?noticeUID=CO1.NTC.9405376&amp;isFromPublicArea=True&amp;isModal=False" TargetMode="External"/><Relationship Id="rId260" Type="http://schemas.openxmlformats.org/officeDocument/2006/relationships/hyperlink" Target="http://medellin.gestiontransparente.com/Rendicion/RegIngresoContract.aspx?p1=117-2026&amp;event=inicio" TargetMode="External"/><Relationship Id="rId316" Type="http://schemas.openxmlformats.org/officeDocument/2006/relationships/hyperlink" Target="https://community.secop.gov.co/Public/Tendering/OpportunityDetail/Index?noticeUID=CO1.NTC.9538241&amp;isFromPublicArea=True&amp;isModal=False" TargetMode="External"/><Relationship Id="rId523" Type="http://schemas.openxmlformats.org/officeDocument/2006/relationships/hyperlink" Target="https://sapienciagov.sharepoint.com/:f:/s/PRUEBAGESTIONDOCUMENTAL/IgAaahQ8upxkT7JP7RKZBTLAAc3O78_fGFTT4rcdclFR6gI?e=yu32VZ" TargetMode="External"/><Relationship Id="rId719" Type="http://schemas.openxmlformats.org/officeDocument/2006/relationships/hyperlink" Target="https://community.secop.gov.co/Public/Tendering/OpportunityDetail/Index?noticeUID=CO1.NTC.10293927&amp;isFromPublicArea=True&amp;isModal=False" TargetMode="External"/><Relationship Id="rId55" Type="http://schemas.openxmlformats.org/officeDocument/2006/relationships/hyperlink" Target="http://medellin.gestiontransparente.com/Rendicion/RegIngresoContract.aspx?p1=019-2026&amp;event=inicio" TargetMode="External"/><Relationship Id="rId97" Type="http://schemas.openxmlformats.org/officeDocument/2006/relationships/hyperlink" Target="http://medellin.gestiontransparente.com/Rendicion/RegIngresoContract.aspx?p1=047-2026&amp;event=inicio" TargetMode="External"/><Relationship Id="rId120" Type="http://schemas.openxmlformats.org/officeDocument/2006/relationships/hyperlink" Target="https://community.secop.gov.co/Public/Tendering/OpportunityDetail/Index?noticeUID=CO1.NTC.9406073&amp;isFromPublicArea=True&amp;isModal=False" TargetMode="External"/><Relationship Id="rId358" Type="http://schemas.openxmlformats.org/officeDocument/2006/relationships/hyperlink" Target="https://community.secop.gov.co/Public/Tendering/OpportunityDetail/Index?noticeUID=CO1.NTC.9540169&amp;isFromPublicArea=True&amp;isModal=False" TargetMode="External"/><Relationship Id="rId565" Type="http://schemas.openxmlformats.org/officeDocument/2006/relationships/hyperlink" Target="https://sapienciagov.sharepoint.com/:f:/s/PRUEBAGESTIONDOCUMENTAL/IgBaar7e6qvuRo6Ro65oYwc9AZBDAE4jrc6W6xxHyi2vyXo?e=4NYx01" TargetMode="External"/><Relationship Id="rId730" Type="http://schemas.openxmlformats.org/officeDocument/2006/relationships/hyperlink" Target="http://medellin.gestiontransparente.com/Rendicion/RegIngresoContract.aspx?p1=273-2026&amp;event=inicio" TargetMode="External"/><Relationship Id="rId162" Type="http://schemas.openxmlformats.org/officeDocument/2006/relationships/hyperlink" Target="https://community.secop.gov.co/Public/Tendering/OpportunityDetail/Index?noticeUID=CO1.NTC.9422873&amp;isFromPublicArea=True&amp;isModal=False" TargetMode="External"/><Relationship Id="rId218" Type="http://schemas.openxmlformats.org/officeDocument/2006/relationships/hyperlink" Target="http://medellin.gestiontransparente.com/Rendicion/RegIngresoContract.aspx?p1=107-2026&amp;event=inicio" TargetMode="External"/><Relationship Id="rId425" Type="http://schemas.openxmlformats.org/officeDocument/2006/relationships/hyperlink" Target="http://medellin.gestiontransparente.com/Rendicion/RegIngresoContract.aspx?p1=203-2026&amp;event=inicio" TargetMode="External"/><Relationship Id="rId467" Type="http://schemas.openxmlformats.org/officeDocument/2006/relationships/hyperlink" Target="http://medellin.gestiontransparente.com/Rendicion/RegIngresoContract.aspx?p1=248-2026&amp;event=inicio" TargetMode="External"/><Relationship Id="rId632" Type="http://schemas.openxmlformats.org/officeDocument/2006/relationships/hyperlink" Target="https://sapienciagov.sharepoint.com/:f:/s/PRUEBAGESTIONDOCUMENTAL/IgCNk_Qgvz0dSrKaP_OCaoyEAd1Y4awGv1RnKvCoDei9XLs?e=TgCwR1" TargetMode="External"/><Relationship Id="rId271" Type="http://schemas.openxmlformats.org/officeDocument/2006/relationships/hyperlink" Target="http://medellin.gestiontransparente.com/Rendicion/RegIngresoContract.aspx?p1=128-2026&amp;event=inicio" TargetMode="External"/><Relationship Id="rId674" Type="http://schemas.openxmlformats.org/officeDocument/2006/relationships/hyperlink" Target="https://sapienciagov.sharepoint.com/:f:/s/PRUEBAGESTIONDOCUMENTAL/IgCnfAgJf_h2TJdqVg6ClAbXAedYc8LBCO2w-r-o17Xe2pk?e=6kYQqx" TargetMode="External"/><Relationship Id="rId24" Type="http://schemas.openxmlformats.org/officeDocument/2006/relationships/hyperlink" Target="https://community.secop.gov.co/Public/Tendering/OpportunityDetail/Index?noticeUID=CO1.NTC.9383136&amp;isFromPublicArea=True&amp;isModal=False" TargetMode="External"/><Relationship Id="rId66" Type="http://schemas.openxmlformats.org/officeDocument/2006/relationships/hyperlink" Target="http://medellin.gestiontransparente.com/Rendicion/RegIngresoContract.aspx?p1=030-2026&amp;event=inicio" TargetMode="External"/><Relationship Id="rId131" Type="http://schemas.openxmlformats.org/officeDocument/2006/relationships/hyperlink" Target="https://community.secop.gov.co/Public/Tendering/OpportunityDetail/Index?noticeUID=CO1.NTC.9406090&amp;isFromPublicArea=True&amp;isModal=False" TargetMode="External"/><Relationship Id="rId327" Type="http://schemas.openxmlformats.org/officeDocument/2006/relationships/hyperlink" Target="http://medellin.gestiontransparente.com/Rendicion/RegIngresoContract.aspx?p1=148-2026&amp;event=inicio" TargetMode="External"/><Relationship Id="rId369" Type="http://schemas.openxmlformats.org/officeDocument/2006/relationships/hyperlink" Target="https://community.secop.gov.co/Public/Tendering/OpportunityDetail/Index?noticeUID=CO1.NTC.9644386&amp;isFromPublicArea=True&amp;isModal=False" TargetMode="External"/><Relationship Id="rId534" Type="http://schemas.openxmlformats.org/officeDocument/2006/relationships/hyperlink" Target="https://sapienciagov.sharepoint.com/:f:/s/PRUEBAGESTIONDOCUMENTAL/IgA43p3nQEf3TY2L47cfxYhLAdwkarXv19e9RWaakm3ltqw?e=nILgGv" TargetMode="External"/><Relationship Id="rId576" Type="http://schemas.openxmlformats.org/officeDocument/2006/relationships/hyperlink" Target="https://sapienciagov.sharepoint.com/:f:/s/PRUEBAGESTIONDOCUMENTAL/IgAl3J6VFH3BQbZc8FE4HpY6AbmnDy_6zwdLkW7KUd0fIG0?e=u9tfcm" TargetMode="External"/><Relationship Id="rId173" Type="http://schemas.openxmlformats.org/officeDocument/2006/relationships/hyperlink" Target="https://community.secop.gov.co/Public/Tendering/OpportunityDetail/Index?noticeUID=CO1.NTC.9419073&amp;isFromPublicArea=True&amp;isModal=False" TargetMode="External"/><Relationship Id="rId229" Type="http://schemas.openxmlformats.org/officeDocument/2006/relationships/hyperlink" Target="https://community.secop.gov.co/Public/Tendering/OpportunityDetail/Index?noticeUID=CO1.NTC.9423718&amp;isFromPublicArea=True&amp;isModal=False" TargetMode="External"/><Relationship Id="rId380" Type="http://schemas.openxmlformats.org/officeDocument/2006/relationships/hyperlink" Target="https://community.secop.gov.co/Public/Tendering/OpportunityDetail/Index?noticeUID=CO1.NTC.9666942&amp;isFromPublicArea=True&amp;isModal=False" TargetMode="External"/><Relationship Id="rId436" Type="http://schemas.openxmlformats.org/officeDocument/2006/relationships/hyperlink" Target="http://medellin.gestiontransparente.com/Rendicion/RegIngresoContract.aspx?p1=215-2026&amp;event=inicio" TargetMode="External"/><Relationship Id="rId601" Type="http://schemas.openxmlformats.org/officeDocument/2006/relationships/hyperlink" Target="https://sapienciagov.sharepoint.com/:f:/s/PRUEBAGESTIONDOCUMENTAL/IgD5isDoJ2WdQL7pDTpJmqDaAV2OUOWSys3gEUQK65ss1UA?e=AD8sPL" TargetMode="External"/><Relationship Id="rId643" Type="http://schemas.openxmlformats.org/officeDocument/2006/relationships/hyperlink" Target="https://sapienciagov.sharepoint.com/:f:/s/PRUEBAGESTIONDOCUMENTAL/IgBvYE5qJCWaQq6KLYBTN9J6ASqQwpnxqq3Upjf2CqcEOg8?e=rc580V" TargetMode="External"/><Relationship Id="rId240" Type="http://schemas.openxmlformats.org/officeDocument/2006/relationships/hyperlink" Target="https://community.secop.gov.co/Public/Tendering/OpportunityDetail/Index?noticeUID=CO1.NTC.9423635&amp;isFromPublicArea=True&amp;isModal=False" TargetMode="External"/><Relationship Id="rId478" Type="http://schemas.openxmlformats.org/officeDocument/2006/relationships/hyperlink" Target="http://medellin.gestiontransparente.com/Rendicion/RegIngresoContract.aspx?p1=252-2026&amp;event=inicio" TargetMode="External"/><Relationship Id="rId685" Type="http://schemas.openxmlformats.org/officeDocument/2006/relationships/hyperlink" Target="https://community.secop.gov.co/Public/Tendering/OpportunityDetail/Index?noticeUID=CO1.NTC.10193162&amp;isFromPublicArea=True&amp;isModal=False" TargetMode="External"/><Relationship Id="rId35" Type="http://schemas.openxmlformats.org/officeDocument/2006/relationships/hyperlink" Target="https://community.secop.gov.co/Public/Tendering/OpportunityDetail/Index?noticeUID=CO1.NTC.9383956&amp;isFromPublicArea=True&amp;isModal=False" TargetMode="External"/><Relationship Id="rId77" Type="http://schemas.openxmlformats.org/officeDocument/2006/relationships/hyperlink" Target="https://community.secop.gov.co/Public/Tendering/OpportunityDetail/Index?noticeUID=CO1.NTC.9405968&amp;isFromPublicArea=True&amp;isModal=False" TargetMode="External"/><Relationship Id="rId100" Type="http://schemas.openxmlformats.org/officeDocument/2006/relationships/hyperlink" Target="https://community.secop.gov.co/Public/Tendering/OpportunityDetail/Index?noticeUID=CO1.NTC.9406104&amp;isFromPublicArea=True&amp;isModal=False" TargetMode="External"/><Relationship Id="rId282" Type="http://schemas.openxmlformats.org/officeDocument/2006/relationships/hyperlink" Target="https://community.secop.gov.co/Public/Tendering/OpportunityDetail/Index?noticeUID=CO1.NTC.9514071&amp;isFromPublicArea=True&amp;isModal=False" TargetMode="External"/><Relationship Id="rId338" Type="http://schemas.openxmlformats.org/officeDocument/2006/relationships/hyperlink" Target="http://medellin.gestiontransparente.com/Rendicion/RegIngresoContract.aspx?p1=150-2026&amp;event=inicio" TargetMode="External"/><Relationship Id="rId503" Type="http://schemas.openxmlformats.org/officeDocument/2006/relationships/hyperlink" Target="https://sapienciagov.sharepoint.com/:f:/s/PRUEBAGESTIONDOCUMENTAL/IgDP2_dD0c7ZRaYPOhuHP7zyAVmTWkoR5rxpRJR0XIPb0JQ?e=IQrxhC" TargetMode="External"/><Relationship Id="rId545" Type="http://schemas.openxmlformats.org/officeDocument/2006/relationships/hyperlink" Target="https://sapienciagov.sharepoint.com/:f:/s/PRUEBAGESTIONDOCUMENTAL/IgDXv0fqgDqMTKvgQwqxEV3tAXFJRVV9Q-KrYD7EeXf-h10?e=8oUCbH" TargetMode="External"/><Relationship Id="rId587" Type="http://schemas.openxmlformats.org/officeDocument/2006/relationships/hyperlink" Target="https://sapienciagov.sharepoint.com/:f:/s/PRUEBAGESTIONDOCUMENTAL/IgAGESdirQE9S7OO7EP9N55pAemnx-xasVDlT1OFT_54UGk?e=IyLD6p" TargetMode="External"/><Relationship Id="rId710" Type="http://schemas.openxmlformats.org/officeDocument/2006/relationships/hyperlink" Target="https://sapienciagov.sharepoint.com/:f:/s/PRUEBAGESTIONDOCUMENTAL/IgDiThsErswuTZ2XvitC3othASTbWJyvVeT9b2XxCtrbknA?e=rNP7R4" TargetMode="External"/><Relationship Id="rId8" Type="http://schemas.openxmlformats.org/officeDocument/2006/relationships/hyperlink" Target="https://community.secop.gov.co/Public/Tendering/OpportunityDetail/Index?noticeUID=CO1.NTC.9383278&amp;isFromPublicArea=True&amp;isModal=False" TargetMode="External"/><Relationship Id="rId142" Type="http://schemas.openxmlformats.org/officeDocument/2006/relationships/hyperlink" Target="http://medellin.gestiontransparente.com/Rendicion/RegIngresoContract.aspx?p1=065-2026&amp;event=inicio" TargetMode="External"/><Relationship Id="rId184" Type="http://schemas.openxmlformats.org/officeDocument/2006/relationships/hyperlink" Target="http://medellin.gestiontransparente.com/Rendicion/RegIngresoContract.aspx?p1=081-2026&amp;event=inicio" TargetMode="External"/><Relationship Id="rId391" Type="http://schemas.openxmlformats.org/officeDocument/2006/relationships/hyperlink" Target="https://community.secop.gov.co/Public/Tendering/OpportunityDetail/Index?noticeUID=CO1.NTC.9698139&amp;isFromPublicArea=True&amp;isModal=False" TargetMode="External"/><Relationship Id="rId405" Type="http://schemas.openxmlformats.org/officeDocument/2006/relationships/hyperlink" Target="http://medellin.gestiontransparente.com/Rendicion/RegIngresoContract.aspx?p1=182-2026&amp;event=inicio" TargetMode="External"/><Relationship Id="rId447" Type="http://schemas.openxmlformats.org/officeDocument/2006/relationships/hyperlink" Target="http://medellin.gestiontransparente.com/Rendicion/RegIngresoContract.aspx?p1=227-2026&amp;event=inicio" TargetMode="External"/><Relationship Id="rId612" Type="http://schemas.openxmlformats.org/officeDocument/2006/relationships/hyperlink" Target="https://sapienciagov.sharepoint.com/:f:/s/PRUEBAGESTIONDOCUMENTAL/IgBDlaGcLW0KRbSateCSmHGeAXgT4MF130gnKlNw2ztNrGk?e=JmJu8H" TargetMode="External"/><Relationship Id="rId251" Type="http://schemas.openxmlformats.org/officeDocument/2006/relationships/hyperlink" Target="https://community.secop.gov.co/Public/Tendering/OpportunityDetail/Index?noticeUID=CO1.NTC.9512353&amp;isFromPublicArea=True&amp;isModal=False" TargetMode="External"/><Relationship Id="rId489" Type="http://schemas.openxmlformats.org/officeDocument/2006/relationships/hyperlink" Target="http://medellin.gestiontransparente.com/Rendicion/RegIngresoContract.aspx?p1=259-2026&amp;event=inicio" TargetMode="External"/><Relationship Id="rId654" Type="http://schemas.openxmlformats.org/officeDocument/2006/relationships/hyperlink" Target="https://sapienciagov.sharepoint.com/:f:/s/PRUEBAGESTIONDOCUMENTAL/IgASrzSVH9Y6T55hUaa4GzzBASdmaFokA87AZjnP7dM0YRg?e=tSEpPh" TargetMode="External"/><Relationship Id="rId696" Type="http://schemas.openxmlformats.org/officeDocument/2006/relationships/hyperlink" Target="https://sapienciagov.sharepoint.com/:f:/s/PRUEBAGESTIONDOCUMENTAL/IgAn23DX8JT9SIvpgdZUj-tTAUYkopKbFiDVUk-h42XdjcE?e=aF22gD" TargetMode="External"/><Relationship Id="rId46" Type="http://schemas.openxmlformats.org/officeDocument/2006/relationships/hyperlink" Target="http://medellin.gestiontransparente.com/Rendicion/RegIngresoContract.aspx?p1=010-2026&amp;event=inicio" TargetMode="External"/><Relationship Id="rId293" Type="http://schemas.openxmlformats.org/officeDocument/2006/relationships/hyperlink" Target="https://community.secop.gov.co/Public/Tendering/OpportunityDetail/Index?noticeUID=CO1.NTC.9535286&amp;isFromPublicArea=True&amp;isModal=False" TargetMode="External"/><Relationship Id="rId307" Type="http://schemas.openxmlformats.org/officeDocument/2006/relationships/hyperlink" Target="https://community.secop.gov.co/Public/Tendering/OpportunityDetail/Index?noticeUID=CO1.NTC.9536731&amp;isFromPublicArea=True&amp;isModal=False" TargetMode="External"/><Relationship Id="rId349" Type="http://schemas.openxmlformats.org/officeDocument/2006/relationships/hyperlink" Target="http://medellin.gestiontransparente.com/Rendicion/RegIngresoContract.aspx?p1=161-2026&amp;event=inicio" TargetMode="External"/><Relationship Id="rId514" Type="http://schemas.openxmlformats.org/officeDocument/2006/relationships/hyperlink" Target="https://sapienciagov.sharepoint.com/:f:/s/PRUEBAGESTIONDOCUMENTAL/IgCKMwtaohbDQqROHKBMGX_nAW-a9AMtpjO7UbyBn02B5fQ?e=AN4S35" TargetMode="External"/><Relationship Id="rId556" Type="http://schemas.openxmlformats.org/officeDocument/2006/relationships/hyperlink" Target="https://sapienciagov.sharepoint.com/:f:/s/PRUEBAGESTIONDOCUMENTAL/IgAxp4gaKYQkSK7JJi7aqdlaAY1R8RDTeNIVODWGimruxxw?e=8kNaIP" TargetMode="External"/><Relationship Id="rId721" Type="http://schemas.openxmlformats.org/officeDocument/2006/relationships/hyperlink" Target="http://medellin.gestiontransparente.com/Rendicion/RegIngresoContract.aspx?p1=267-2026&amp;event=inicio" TargetMode="External"/><Relationship Id="rId88" Type="http://schemas.openxmlformats.org/officeDocument/2006/relationships/hyperlink" Target="https://community.secop.gov.co/Public/Tendering/OpportunityDetail/Index?noticeUID=CO1.NTC.9384026&amp;isFromPublicArea=True&amp;isModal=False" TargetMode="External"/><Relationship Id="rId111" Type="http://schemas.openxmlformats.org/officeDocument/2006/relationships/hyperlink" Target="https://community.secop.gov.co/Public/Tendering/OpportunityDetail/Index?noticeUID=CO1.NTC.9406214&amp;isFromPublicArea=True&amp;isModal=False" TargetMode="External"/><Relationship Id="rId153" Type="http://schemas.openxmlformats.org/officeDocument/2006/relationships/hyperlink" Target="https://community.secop.gov.co/Public/Tendering/OpportunityDetail/Index?noticeUID=CO1.NTC.9422465&amp;isFromPublicArea=True&amp;isModal=False" TargetMode="External"/><Relationship Id="rId195" Type="http://schemas.openxmlformats.org/officeDocument/2006/relationships/hyperlink" Target="https://community.secop.gov.co/Public/Tendering/OpportunityDetail/Index?noticeUID=CO1.NTC.9423179&amp;isFromPublicArea=True&amp;isModal=False" TargetMode="External"/><Relationship Id="rId209" Type="http://schemas.openxmlformats.org/officeDocument/2006/relationships/hyperlink" Target="http://medellin.gestiontransparente.com/Rendicion/RegIngresoContract.aspx?p1=098-2026&amp;event=inicio" TargetMode="External"/><Relationship Id="rId360" Type="http://schemas.openxmlformats.org/officeDocument/2006/relationships/hyperlink" Target="https://community.secop.gov.co/Public/Tendering/OpportunityDetail/Index?noticeUID=CO1.NTC.9543070&amp;isFromPublicArea=True&amp;isModal=False" TargetMode="External"/><Relationship Id="rId416" Type="http://schemas.openxmlformats.org/officeDocument/2006/relationships/hyperlink" Target="http://medellin.gestiontransparente.com/Rendicion/RegIngresoContract.aspx?p1=194-2026&amp;event=inicio" TargetMode="External"/><Relationship Id="rId598" Type="http://schemas.openxmlformats.org/officeDocument/2006/relationships/hyperlink" Target="https://sapienciagov.sharepoint.com/:f:/s/PRUEBAGESTIONDOCUMENTAL/IgAZO7y18fZtS7AReZR-bq0MAZ2rIJooSx93ylyBXbacwf4?e=NLJtiY" TargetMode="External"/><Relationship Id="rId220" Type="http://schemas.openxmlformats.org/officeDocument/2006/relationships/hyperlink" Target="http://medellin.gestiontransparente.com/Rendicion/RegIngresoContract.aspx?p1=110-2026&amp;event=inicio" TargetMode="External"/><Relationship Id="rId458" Type="http://schemas.openxmlformats.org/officeDocument/2006/relationships/hyperlink" Target="http://medellin.gestiontransparente.com/Rendicion/RegIngresoContract.aspx?p1=237-2026&amp;event=inicio" TargetMode="External"/><Relationship Id="rId623" Type="http://schemas.openxmlformats.org/officeDocument/2006/relationships/hyperlink" Target="https://sapienciagov.sharepoint.com/:f:/s/PRUEBAGESTIONDOCUMENTAL/IgDUw0Fk5qENSqR63-pa5hZAAclS5BhRF3-Kxk-tYcV2s3E?e=X44Xpe" TargetMode="External"/><Relationship Id="rId665" Type="http://schemas.openxmlformats.org/officeDocument/2006/relationships/hyperlink" Target="https://sapienciagov.sharepoint.com/:f:/s/PRUEBAGESTIONDOCUMENTAL/IgDuaxywOC9iT4obbx-iNy3uAZ24K4CS_Nb2yZwzx1D7pi8?e=sHxPfi" TargetMode="External"/><Relationship Id="rId15" Type="http://schemas.openxmlformats.org/officeDocument/2006/relationships/hyperlink" Target="https://community.secop.gov.co/Public/Tendering/OpportunityDetail/Index?noticeUID=CO1.NTC.9382930&amp;isFromPublicArea=True&amp;isModal=False" TargetMode="External"/><Relationship Id="rId57" Type="http://schemas.openxmlformats.org/officeDocument/2006/relationships/hyperlink" Target="http://medellin.gestiontransparente.com/Rendicion/RegIngresoContract.aspx?p1=021-2026&amp;event=inicio" TargetMode="External"/><Relationship Id="rId262" Type="http://schemas.openxmlformats.org/officeDocument/2006/relationships/hyperlink" Target="http://medellin.gestiontransparente.com/Rendicion/RegIngresoContract.aspx?p1=119-2026&amp;event=inicio" TargetMode="External"/><Relationship Id="rId318" Type="http://schemas.openxmlformats.org/officeDocument/2006/relationships/hyperlink" Target="https://community.secop.gov.co/Public/Tendering/OpportunityDetail/Index?noticeUID=CO1.NTC.9536316&amp;isFromPublicArea=True&amp;isModal=False" TargetMode="External"/><Relationship Id="rId525" Type="http://schemas.openxmlformats.org/officeDocument/2006/relationships/hyperlink" Target="https://sapienciagov.sharepoint.com/:f:/s/PRUEBAGESTIONDOCUMENTAL/IgCpo_JsizeFRJPAFWMoBZB5AQzGs9slFjk_YoBmDKFgLVk?e=qeFQ3h" TargetMode="External"/><Relationship Id="rId567" Type="http://schemas.openxmlformats.org/officeDocument/2006/relationships/hyperlink" Target="https://sapienciagov.sharepoint.com/:f:/s/PRUEBAGESTIONDOCUMENTAL/IgAqgimxdL_vTLgTEu1Dy1vhAQ_3mq3isB99ERvv51yPXf8?e=4mfZ1L" TargetMode="External"/><Relationship Id="rId732" Type="http://schemas.openxmlformats.org/officeDocument/2006/relationships/hyperlink" Target="http://medellin.gestiontransparente.com/Rendicion/RegIngresoContract.aspx?p1=OC165338-2026&amp;event=inicio" TargetMode="External"/><Relationship Id="rId99" Type="http://schemas.openxmlformats.org/officeDocument/2006/relationships/hyperlink" Target="https://community.secop.gov.co/Public/Tendering/OpportunityDetail/Index?noticeUID=CO1.NTC.9405964&amp;isFromPublicArea=True&amp;isModal=False" TargetMode="External"/><Relationship Id="rId122" Type="http://schemas.openxmlformats.org/officeDocument/2006/relationships/hyperlink" Target="https://community.secop.gov.co/Public/Tendering/OpportunityDetail/Index?noticeUID=CO1.NTC.9406218&amp;isFromPublicArea=True&amp;isModal=False" TargetMode="External"/><Relationship Id="rId164" Type="http://schemas.openxmlformats.org/officeDocument/2006/relationships/hyperlink" Target="https://community.secop.gov.co/Public/Tendering/OpportunityDetail/Index?noticeUID=CO1.NTC.9423701&amp;isFromPublicArea=True&amp;isModal=False" TargetMode="External"/><Relationship Id="rId371" Type="http://schemas.openxmlformats.org/officeDocument/2006/relationships/hyperlink" Target="http://medellin.gestiontransparente.com/Rendicion/RegIngresoContract.aspx?p1=169-2026&amp;event=inicio" TargetMode="External"/><Relationship Id="rId427" Type="http://schemas.openxmlformats.org/officeDocument/2006/relationships/hyperlink" Target="http://medellin.gestiontransparente.com/Rendicion/RegIngresoContract.aspx?p1=205-2026&amp;event=inicio" TargetMode="External"/><Relationship Id="rId469" Type="http://schemas.openxmlformats.org/officeDocument/2006/relationships/hyperlink" Target="https://sapienciagov.sharepoint.com/:f:/s/PRUEBAGESTIONDOCUMENTAL/IgCpKyLqvfYQTJ8flzhSTAbTAT77l2Ue9EnJSC6h6JWbZaE?e=hAi1G3" TargetMode="External"/><Relationship Id="rId634" Type="http://schemas.openxmlformats.org/officeDocument/2006/relationships/hyperlink" Target="https://sapienciagov.sharepoint.com/:f:/s/PRUEBAGESTIONDOCUMENTAL/IgCEmiaDvYghTaf0YaBVJ2T9ARFshtBZvIdxAKZQQjGdFz8?e=2IPvua" TargetMode="External"/><Relationship Id="rId676" Type="http://schemas.openxmlformats.org/officeDocument/2006/relationships/hyperlink" Target="https://sapienciagov.sharepoint.com/:f:/s/PRUEBAGESTIONDOCUMENTAL/IgDkbDe8323ARKG7Gss-aG-DAcNZbNoTanIKhN5rQ-NLro4?e=eorC0A" TargetMode="External"/><Relationship Id="rId26" Type="http://schemas.openxmlformats.org/officeDocument/2006/relationships/hyperlink" Target="https://community.secop.gov.co/Public/Tendering/OpportunityDetail/Index?noticeUID=CO1.NTC.9383217&amp;isFromPublicArea=True&amp;isModal=False" TargetMode="External"/><Relationship Id="rId231" Type="http://schemas.openxmlformats.org/officeDocument/2006/relationships/hyperlink" Target="https://community.secop.gov.co/Public/Tendering/OpportunityDetail/Index?noticeUID=CO1.NTC.9418315&amp;isFromPublicArea=True&amp;isModal=False" TargetMode="External"/><Relationship Id="rId273" Type="http://schemas.openxmlformats.org/officeDocument/2006/relationships/hyperlink" Target="http://medellin.gestiontransparente.com/Rendicion/RegIngresoContract.aspx?p1=130-2026&amp;event=inicio" TargetMode="External"/><Relationship Id="rId329" Type="http://schemas.openxmlformats.org/officeDocument/2006/relationships/hyperlink" Target="https://community.secop.gov.co/Public/Tendering/OpportunityDetail/Index?noticeUID=CO1.NTC.9541548&amp;isFromPublicArea=True&amp;isModal=False" TargetMode="External"/><Relationship Id="rId480" Type="http://schemas.openxmlformats.org/officeDocument/2006/relationships/hyperlink" Target="https://sapienciagov.sharepoint.com/:f:/s/PRUEBAGESTIONDOCUMENTAL/IgBjntHOGlZkSJs34xSzNap2ATcyClZ6fJ9HDg9nw6ez4MY?e=iSiW2x" TargetMode="External"/><Relationship Id="rId536" Type="http://schemas.openxmlformats.org/officeDocument/2006/relationships/hyperlink" Target="https://sapienciagov.sharepoint.com/:f:/s/PRUEBAGESTIONDOCUMENTAL/IgDDEZper-VpSYr-QQhx9pK2ATIQiUEG6egJ2lOtsDHXFqE?e=djWQce" TargetMode="External"/><Relationship Id="rId701" Type="http://schemas.openxmlformats.org/officeDocument/2006/relationships/hyperlink" Target="https://sapienciagov.sharepoint.com/:f:/s/PRUEBAGESTIONDOCUMENTAL/IgCEOZbQyM-QQ47lVZpf8zMEAbI677doUsGiFeWvIJFu6Jo?e=TGx8ob" TargetMode="External"/><Relationship Id="rId68" Type="http://schemas.openxmlformats.org/officeDocument/2006/relationships/hyperlink" Target="https://community.secop.gov.co/Public/Tendering/OpportunityDetail/Index?noticeUID=CO1.NTC.9384501&amp;isFromPublicArea=True&amp;isModal=False" TargetMode="External"/><Relationship Id="rId133" Type="http://schemas.openxmlformats.org/officeDocument/2006/relationships/hyperlink" Target="http://medellin.gestiontransparente.com/Rendicion/RegIngresoContract.aspx?p1=059-2026&amp;event=inicio" TargetMode="External"/><Relationship Id="rId175" Type="http://schemas.openxmlformats.org/officeDocument/2006/relationships/hyperlink" Target="https://community.secop.gov.co/Public/Tendering/OpportunityDetail/Index?noticeUID=CO1.NTC.9419344&amp;isFromPublicArea=True&amp;isModal=False" TargetMode="External"/><Relationship Id="rId340" Type="http://schemas.openxmlformats.org/officeDocument/2006/relationships/hyperlink" Target="http://medellin.gestiontransparente.com/Rendicion/RegIngresoContract.aspx?p1=152-2026&amp;event=inicio" TargetMode="External"/><Relationship Id="rId578" Type="http://schemas.openxmlformats.org/officeDocument/2006/relationships/hyperlink" Target="https://sapienciagov.sharepoint.com/:f:/s/PRUEBAGESTIONDOCUMENTAL/IgCw128CFyZJQrLkgQeWJRftARB9wOwy_q1T2N4iRDsPHoM?e=wwGavX" TargetMode="External"/><Relationship Id="rId200" Type="http://schemas.openxmlformats.org/officeDocument/2006/relationships/hyperlink" Target="https://community.secop.gov.co/Public/Tendering/OpportunityDetail/Index?noticeUID=CO1.NTC.9422817&amp;isFromPublicArea=True&amp;isModal=False" TargetMode="External"/><Relationship Id="rId382" Type="http://schemas.openxmlformats.org/officeDocument/2006/relationships/hyperlink" Target="http://medellin.gestiontransparente.com/Rendicion/RegIngresoContract.aspx?p1=177-2026&amp;event=inicio" TargetMode="External"/><Relationship Id="rId438" Type="http://schemas.openxmlformats.org/officeDocument/2006/relationships/hyperlink" Target="http://medellin.gestiontransparente.com/Rendicion/RegIngresoContract.aspx?p1=217-2026&amp;event=inicio" TargetMode="External"/><Relationship Id="rId603" Type="http://schemas.openxmlformats.org/officeDocument/2006/relationships/hyperlink" Target="https://sapienciagov.sharepoint.com/:f:/s/PRUEBAGESTIONDOCUMENTAL/IgDvdHbZIHluT4RMJQOc1rUzAZmPo2WO50J2KnfpvKt_eac?e=7dLUfp" TargetMode="External"/><Relationship Id="rId645" Type="http://schemas.openxmlformats.org/officeDocument/2006/relationships/hyperlink" Target="https://sapienciagov.sharepoint.com/:f:/s/PRUEBAGESTIONDOCUMENTAL/IgCL0cxidpIRT68e1WUqVIDtAfmj__WSDlMM1CS_es-VV48?e=2YwItv" TargetMode="External"/><Relationship Id="rId687" Type="http://schemas.openxmlformats.org/officeDocument/2006/relationships/hyperlink" Target="https://sapienciagov.sharepoint.com/:f:/s/PRUEBAGESTIONDOCUMENTAL/IgAK_PDP2R2IQrKZnO5Xqa6XAU6MoEyID5VSv0O0he_JsE4?e=8t5pwR" TargetMode="External"/><Relationship Id="rId242" Type="http://schemas.openxmlformats.org/officeDocument/2006/relationships/hyperlink" Target="https://community.secop.gov.co/Public/Tendering/OpportunityDetail/Index?noticeUID=CO1.NTC.9512381&amp;isFromPublicArea=True&amp;isModal=False" TargetMode="External"/><Relationship Id="rId284" Type="http://schemas.openxmlformats.org/officeDocument/2006/relationships/hyperlink" Target="http://medellin.gestiontransparente.com/Rendicion/RegIngresoContract.aspx?p1=138-2026&amp;event=inicio" TargetMode="External"/><Relationship Id="rId491" Type="http://schemas.openxmlformats.org/officeDocument/2006/relationships/hyperlink" Target="http://medellin.gestiontransparente.com/Rendicion/RegIngresoContract.aspx?p1=261-2026&amp;event=inicio" TargetMode="External"/><Relationship Id="rId505" Type="http://schemas.openxmlformats.org/officeDocument/2006/relationships/hyperlink" Target="https://sapienciagov.sharepoint.com/:f:/s/PRUEBAGESTIONDOCUMENTAL/IgBwEYZB-48qRogVIAVFyM2WAa3lJY75N51CkLkGu3c2FmU?e=334nRK" TargetMode="External"/><Relationship Id="rId712" Type="http://schemas.openxmlformats.org/officeDocument/2006/relationships/hyperlink" Target="https://sapienciagov.sharepoint.com/:f:/s/PRUEBAGESTIONDOCUMENTAL/IgCe264BlHFOQIBoScztJa-QAVknC82dC0PrsaebTIBoc6g?e=pgC1vF" TargetMode="External"/><Relationship Id="rId37" Type="http://schemas.openxmlformats.org/officeDocument/2006/relationships/hyperlink" Target="http://medellin.gestiontransparente.com/Rendicion/RegIngresoContract.aspx?p1=004-2026&amp;event=inicio" TargetMode="External"/><Relationship Id="rId79" Type="http://schemas.openxmlformats.org/officeDocument/2006/relationships/hyperlink" Target="http://medellin.gestiontransparente.com/Rendicion/RegIngresoContract.aspx?p1=036-2026&amp;event=inicio" TargetMode="External"/><Relationship Id="rId102" Type="http://schemas.openxmlformats.org/officeDocument/2006/relationships/hyperlink" Target="https://community.secop.gov.co/Public/Tendering/OpportunityDetail/Index?noticeUID=CO1.NTC.9406837&amp;isFromPublicArea=True&amp;isModal=False" TargetMode="External"/><Relationship Id="rId144" Type="http://schemas.openxmlformats.org/officeDocument/2006/relationships/hyperlink" Target="http://medellin.gestiontransparente.com/Rendicion/RegIngresoContract.aspx?p1=066-2026&amp;event=inicio" TargetMode="External"/><Relationship Id="rId547" Type="http://schemas.openxmlformats.org/officeDocument/2006/relationships/hyperlink" Target="https://sapienciagov.sharepoint.com/:f:/s/PRUEBAGESTIONDOCUMENTAL/IgCGTB6SS3QOQr8VF83VLLgLATI4w7D0IiNWOu5Sqji7fnI?e=t8o2Ay" TargetMode="External"/><Relationship Id="rId589" Type="http://schemas.openxmlformats.org/officeDocument/2006/relationships/hyperlink" Target="https://sapienciagov.sharepoint.com/:f:/s/PRUEBAGESTIONDOCUMENTAL/IgB4LYvdKSasQaFCsuAcU1v8AaTda8X8q2oKEzzdttcj-r4?e=PIveYW" TargetMode="External"/><Relationship Id="rId90" Type="http://schemas.openxmlformats.org/officeDocument/2006/relationships/hyperlink" Target="http://medellin.gestiontransparente.com/Rendicion/RegIngresoContract.aspx?p1=042-2026&amp;event=inicio" TargetMode="External"/><Relationship Id="rId186" Type="http://schemas.openxmlformats.org/officeDocument/2006/relationships/hyperlink" Target="http://medellin.gestiontransparente.com/Rendicion/RegIngresoContract.aspx?p1=083-2026&amp;event=inicio" TargetMode="External"/><Relationship Id="rId351" Type="http://schemas.openxmlformats.org/officeDocument/2006/relationships/hyperlink" Target="http://medellin.gestiontransparente.com/Rendicion/RegIngresoContract.aspx?p1=163-2026&amp;event=inicio" TargetMode="External"/><Relationship Id="rId393" Type="http://schemas.openxmlformats.org/officeDocument/2006/relationships/hyperlink" Target="https://community.secop.gov.co/Public/Tendering/OpportunityDetail/Index?noticeUID=CO1.NTC.9821299&amp;isFromPublicArea=True&amp;isModal=False" TargetMode="External"/><Relationship Id="rId407" Type="http://schemas.openxmlformats.org/officeDocument/2006/relationships/hyperlink" Target="http://medellin.gestiontransparente.com/Rendicion/RegIngresoContract.aspx?p1=185-2026&amp;event=inicio" TargetMode="External"/><Relationship Id="rId449" Type="http://schemas.openxmlformats.org/officeDocument/2006/relationships/hyperlink" Target="http://medellin.gestiontransparente.com/Rendicion/RegIngresoContract.aspx?p1=229-2026&amp;event=inicio" TargetMode="External"/><Relationship Id="rId614" Type="http://schemas.openxmlformats.org/officeDocument/2006/relationships/hyperlink" Target="https://sapienciagov.sharepoint.com/:f:/s/PRUEBAGESTIONDOCUMENTAL/IgCx2Qxeq02kSaJ3Va64K-75Aa0qD7Je2_Dfl7iRPgf1418?e=ETRuCA" TargetMode="External"/><Relationship Id="rId656" Type="http://schemas.openxmlformats.org/officeDocument/2006/relationships/hyperlink" Target="https://sapienciagov.sharepoint.com/:f:/s/PRUEBAGESTIONDOCUMENTAL/IgBst6OVLA95Qr_dprdDg6k1AXg9NPQpiOmBZibbSQh0DWw?e=xgu3Lv" TargetMode="External"/><Relationship Id="rId211" Type="http://schemas.openxmlformats.org/officeDocument/2006/relationships/hyperlink" Target="http://medellin.gestiontransparente.com/Rendicion/RegIngresoContract.aspx?p1=100-2026&amp;event=inicio" TargetMode="External"/><Relationship Id="rId253" Type="http://schemas.openxmlformats.org/officeDocument/2006/relationships/hyperlink" Target="https://community.secop.gov.co/Public/Tendering/OpportunityDetail/Index?noticeUID=CO1.NTC.9482026&amp;isFromPublicArea=True&amp;isModal=False" TargetMode="External"/><Relationship Id="rId295" Type="http://schemas.openxmlformats.org/officeDocument/2006/relationships/hyperlink" Target="https://community.secop.gov.co/Public/Tendering/OpportunityDetail/Index?noticeUID=CO1.NTC.9511670&amp;isFromPublicArea=True&amp;isModal=False" TargetMode="External"/><Relationship Id="rId309" Type="http://schemas.openxmlformats.org/officeDocument/2006/relationships/hyperlink" Target="https://community.secop.gov.co/Public/Tendering/OpportunityDetail/Index?noticeUID=CO1.NTC.9539191&amp;isFromPublicArea=True&amp;isModal=False" TargetMode="External"/><Relationship Id="rId460" Type="http://schemas.openxmlformats.org/officeDocument/2006/relationships/hyperlink" Target="http://medellin.gestiontransparente.com/Rendicion/RegIngresoContract.aspx?p1=239-2026&amp;event=inicio" TargetMode="External"/><Relationship Id="rId516" Type="http://schemas.openxmlformats.org/officeDocument/2006/relationships/hyperlink" Target="https://sapienciagov.sharepoint.com/:f:/s/PRUEBAGESTIONDOCUMENTAL/IgCq7wKqFymuQrkzgGRgpoxHAaME3mSdbI1Aa2Au18rIPuw?e=2SuKAW" TargetMode="External"/><Relationship Id="rId698" Type="http://schemas.openxmlformats.org/officeDocument/2006/relationships/hyperlink" Target="https://sapienciagov.sharepoint.com/:f:/s/PRUEBAGESTIONDOCUMENTAL/IgC01LCVpWOFRaUX3NI4Aw05AWy7vsoYDzBIruRIdJ3EIEo?e=EvJRe6" TargetMode="External"/><Relationship Id="rId48" Type="http://schemas.openxmlformats.org/officeDocument/2006/relationships/hyperlink" Target="http://medellin.gestiontransparente.com/Rendicion/RegIngresoContract.aspx?p1=012-2026&amp;event=inicio" TargetMode="External"/><Relationship Id="rId113" Type="http://schemas.openxmlformats.org/officeDocument/2006/relationships/hyperlink" Target="https://community.secop.gov.co/Public/Tendering/OpportunityDetail/Index?noticeUID=CO1.NTC.9406222&amp;isFromPublicArea=True&amp;isModal=False" TargetMode="External"/><Relationship Id="rId320" Type="http://schemas.openxmlformats.org/officeDocument/2006/relationships/hyperlink" Target="https://community.secop.gov.co/Public/Tendering/OpportunityDetail/Index?noticeUID=CO1.NTC.9537303&amp;isFromPublicArea=True&amp;isModal=False" TargetMode="External"/><Relationship Id="rId558" Type="http://schemas.openxmlformats.org/officeDocument/2006/relationships/hyperlink" Target="https://sapienciagov.sharepoint.com/:f:/s/PRUEBAGESTIONDOCUMENTAL/IgBNij7zxj4nSKrvx2l8R7jeAeKRjF2y0r5b31dcKLbz4cE?e=mmutHm" TargetMode="External"/><Relationship Id="rId723" Type="http://schemas.openxmlformats.org/officeDocument/2006/relationships/hyperlink" Target="https://community.secop.gov.co/Public/Tendering/OpportunityDetail/Index?noticeUID=CO1.NTC.10339627&amp;isFromPublicArea=True&amp;isModal=False" TargetMode="External"/><Relationship Id="rId155" Type="http://schemas.openxmlformats.org/officeDocument/2006/relationships/hyperlink" Target="http://medellin.gestiontransparente.com/Rendicion/RegIngresoContract.aspx?p1=073-2026&amp;event=inicio" TargetMode="External"/><Relationship Id="rId197" Type="http://schemas.openxmlformats.org/officeDocument/2006/relationships/hyperlink" Target="https://community.secop.gov.co/Public/Tendering/OpportunityDetail/Index?noticeUID=CO1.NTC.9423747&amp;isFromPublicArea=True&amp;isModal=False" TargetMode="External"/><Relationship Id="rId362" Type="http://schemas.openxmlformats.org/officeDocument/2006/relationships/hyperlink" Target="https://community.secop.gov.co/Public/Tendering/OpportunityDetail/Index?noticeUID=CO1.NTC.9535198&amp;isFromPublicArea=True&amp;isModal=False" TargetMode="External"/><Relationship Id="rId418" Type="http://schemas.openxmlformats.org/officeDocument/2006/relationships/hyperlink" Target="http://medellin.gestiontransparente.com/Rendicion/RegIngresoContract.aspx?p1=196-2026&amp;event=inicio" TargetMode="External"/><Relationship Id="rId625" Type="http://schemas.openxmlformats.org/officeDocument/2006/relationships/hyperlink" Target="https://sapienciagov.sharepoint.com/:f:/s/PRUEBAGESTIONDOCUMENTAL/IgAlEAla3hEoS6Et-w7NnE9NAVeiOnRk42X0HIT8SRNeguk?e=tmtWUX" TargetMode="External"/><Relationship Id="rId222" Type="http://schemas.openxmlformats.org/officeDocument/2006/relationships/hyperlink" Target="https://community.secop.gov.co/Public/Tendering/OpportunityDetail/Index?noticeUID=CO1.NTC.9423454&amp;isFromPublicArea=True&amp;isModal=False" TargetMode="External"/><Relationship Id="rId264" Type="http://schemas.openxmlformats.org/officeDocument/2006/relationships/hyperlink" Target="http://medellin.gestiontransparente.com/Rendicion/RegIngresoContract.aspx?p1=121-2026&amp;event=inicio" TargetMode="External"/><Relationship Id="rId471" Type="http://schemas.openxmlformats.org/officeDocument/2006/relationships/hyperlink" Target="https://sapienciagov.sharepoint.com/:f:/s/PRUEBAGESTIONDOCUMENTAL/IgBjLeOoZfcgTapuOzzHLsTwAfV48FvS6ZHZEEbw_bOiFBY?e=fFFCIR" TargetMode="External"/><Relationship Id="rId667" Type="http://schemas.openxmlformats.org/officeDocument/2006/relationships/hyperlink" Target="https://sapienciagov.sharepoint.com/:f:/s/PRUEBAGESTIONDOCUMENTAL/IgAoBjFeJcTOSaoOufO9xZAWAbCC9KSi3GxDqc1JcVbfVJc?e=jNoeLr" TargetMode="External"/><Relationship Id="rId17" Type="http://schemas.openxmlformats.org/officeDocument/2006/relationships/hyperlink" Target="https://community.secop.gov.co/Public/Tendering/OpportunityDetail/Index?noticeUID=CO1.NTC.9382898&amp;isFromPublicArea=True&amp;isModal=False" TargetMode="External"/><Relationship Id="rId59" Type="http://schemas.openxmlformats.org/officeDocument/2006/relationships/hyperlink" Target="http://medellin.gestiontransparente.com/Rendicion/RegIngresoContract.aspx?p1=023-2026&amp;event=inicio" TargetMode="External"/><Relationship Id="rId124" Type="http://schemas.openxmlformats.org/officeDocument/2006/relationships/hyperlink" Target="http://medellin.gestiontransparente.com/Rendicion/RegIngresoContract.aspx?p1=053-2026&amp;event=inicio" TargetMode="External"/><Relationship Id="rId527" Type="http://schemas.openxmlformats.org/officeDocument/2006/relationships/hyperlink" Target="https://sapienciagov.sharepoint.com/:f:/s/PRUEBAGESTIONDOCUMENTAL/IgB7yy56A9cPQZA2ubjLxHX2AUeit6wHcuG6IcPXK1Jxo5Y?e=76meFw" TargetMode="External"/><Relationship Id="rId569" Type="http://schemas.openxmlformats.org/officeDocument/2006/relationships/hyperlink" Target="https://sapienciagov.sharepoint.com/:f:/s/PRUEBAGESTIONDOCUMENTAL/IgAeQ1JqGAPNRJCQ-EMRF2syAU-ZohqmmR7RM70l9HDV4-M?e=Osbmps" TargetMode="External"/><Relationship Id="rId734" Type="http://schemas.openxmlformats.org/officeDocument/2006/relationships/vmlDrawing" Target="../drawings/vmlDrawing1.vml"/><Relationship Id="rId70" Type="http://schemas.openxmlformats.org/officeDocument/2006/relationships/hyperlink" Target="https://community.secop.gov.co/Public/Tendering/OpportunityDetail/Index?noticeUID=CO1.NTC.9383949&amp;isFromPublicArea=True&amp;isModal=False" TargetMode="External"/><Relationship Id="rId166" Type="http://schemas.openxmlformats.org/officeDocument/2006/relationships/hyperlink" Target="https://community.secop.gov.co/Public/Tendering/OpportunityDetail/Index?noticeUID=CO1.NTC.9423604&amp;isFromPublicArea=True&amp;isModal=False" TargetMode="External"/><Relationship Id="rId331" Type="http://schemas.openxmlformats.org/officeDocument/2006/relationships/hyperlink" Target="https://community.secop.gov.co/Public/Tendering/OpportunityDetail/Index?noticeUID=CO1.NTC.9538715&amp;isFromPublicArea=True&amp;isModal=False" TargetMode="External"/><Relationship Id="rId373" Type="http://schemas.openxmlformats.org/officeDocument/2006/relationships/hyperlink" Target="http://medellin.gestiontransparente.com/Rendicion/RegIngresoContract.aspx?p1=170-2026&amp;event=inicio" TargetMode="External"/><Relationship Id="rId429" Type="http://schemas.openxmlformats.org/officeDocument/2006/relationships/hyperlink" Target="http://medellin.gestiontransparente.com/Rendicion/RegIngresoContract.aspx?p1=207-2026&amp;event=inicio" TargetMode="External"/><Relationship Id="rId580" Type="http://schemas.openxmlformats.org/officeDocument/2006/relationships/hyperlink" Target="https://sapienciagov.sharepoint.com/:f:/s/PRUEBAGESTIONDOCUMENTAL/IgAPAAaaR326SYLmrY1s9GRPAX9uSWgEkB1BVtCqNg_79jg?e=YpO1gV" TargetMode="External"/><Relationship Id="rId636" Type="http://schemas.openxmlformats.org/officeDocument/2006/relationships/hyperlink" Target="https://community.secop.gov.co/Public/Tendering/OpportunityDetail/Index?noticeUID=CO1.NTC.10127701&amp;isFromPublicArea=True&amp;isModal=False" TargetMode="External"/><Relationship Id="rId1" Type="http://schemas.openxmlformats.org/officeDocument/2006/relationships/hyperlink" Target="https://community.secop.gov.co/Public/Tendering/OpportunityDetail/Index?noticeUID=CO1.NTC.9384024&amp;isFromPublicArea=True&amp;isModal=False" TargetMode="External"/><Relationship Id="rId233" Type="http://schemas.openxmlformats.org/officeDocument/2006/relationships/hyperlink" Target="https://community.secop.gov.co/Public/Tendering/OpportunityDetail/Index?noticeUID=CO1.NTC.9417777&amp;isFromPublicArea=True&amp;isModal=False" TargetMode="External"/><Relationship Id="rId440" Type="http://schemas.openxmlformats.org/officeDocument/2006/relationships/hyperlink" Target="http://medellin.gestiontransparente.com/Rendicion/RegIngresoContract.aspx?p1=219-2026&amp;event=inicio" TargetMode="External"/><Relationship Id="rId678" Type="http://schemas.openxmlformats.org/officeDocument/2006/relationships/hyperlink" Target="https://sapienciagov.sharepoint.com/:f:/s/PRUEBAGESTIONDOCUMENTAL/IgC0ajK4fWnLTYcjpkgVQrFbAbBikmt2nkTkV4LdENysdW0?e=bDLRdq" TargetMode="External"/><Relationship Id="rId28" Type="http://schemas.openxmlformats.org/officeDocument/2006/relationships/hyperlink" Target="https://community.secop.gov.co/Public/Tendering/OpportunityDetail/Index?noticeUID=CO1.NTC.9383299&amp;isFromPublicArea=True&amp;isModal=False" TargetMode="External"/><Relationship Id="rId275" Type="http://schemas.openxmlformats.org/officeDocument/2006/relationships/hyperlink" Target="http://medellin.gestiontransparente.com/Rendicion/RegIngresoContract.aspx?p1=132-2026&amp;event=inicio" TargetMode="External"/><Relationship Id="rId300" Type="http://schemas.openxmlformats.org/officeDocument/2006/relationships/hyperlink" Target="https://community.secop.gov.co/Public/Tendering/OpportunityDetail/Index?noticeUID=CO1.NTC.9540845&amp;isFromPublicArea=True&amp;isModal=False" TargetMode="External"/><Relationship Id="rId482" Type="http://schemas.openxmlformats.org/officeDocument/2006/relationships/hyperlink" Target="http://medellin.gestiontransparente.com/Rendicion/RegIngresoContract.aspx?p1=254-2026&amp;event=inicio" TargetMode="External"/><Relationship Id="rId538" Type="http://schemas.openxmlformats.org/officeDocument/2006/relationships/hyperlink" Target="https://community.secop.gov.co/Public/Tendering/OpportunityDetail/Index?noticeUID=CO1.NTC.10019758&amp;isFromPublicArea=True&amp;isModal=False" TargetMode="External"/><Relationship Id="rId703" Type="http://schemas.openxmlformats.org/officeDocument/2006/relationships/hyperlink" Target="https://sapienciagov.sharepoint.com/:f:/s/PRUEBAGESTIONDOCUMENTAL/IgD5JhT8H8ZFQ4zIS8KlZvBrAVcCFqLGbZkNdx5JjciZ_50?e=QR6hrs" TargetMode="External"/><Relationship Id="rId81" Type="http://schemas.openxmlformats.org/officeDocument/2006/relationships/hyperlink" Target="https://community.secop.gov.co/Public/Tendering/OpportunityDetail/Index?noticeUID=CO1.NTC.9405814&amp;isFromPublicArea=True&amp;isModal=False" TargetMode="External"/><Relationship Id="rId135" Type="http://schemas.openxmlformats.org/officeDocument/2006/relationships/hyperlink" Target="http://medellin.gestiontransparente.com/Rendicion/RegIngresoContract.aspx?p1=060-2026&amp;event=inicio" TargetMode="External"/><Relationship Id="rId177" Type="http://schemas.openxmlformats.org/officeDocument/2006/relationships/hyperlink" Target="https://community.secop.gov.co/Public/Tendering/OpportunityDetail/Index?noticeUID=CO1.NTC.9419352&amp;isFromPublicArea=True&amp;isModal=False" TargetMode="External"/><Relationship Id="rId342" Type="http://schemas.openxmlformats.org/officeDocument/2006/relationships/hyperlink" Target="http://medellin.gestiontransparente.com/Rendicion/RegIngresoContract.aspx?p1=154-2026&amp;event=inicio" TargetMode="External"/><Relationship Id="rId384" Type="http://schemas.openxmlformats.org/officeDocument/2006/relationships/hyperlink" Target="http://medellin.gestiontransparente.com/Rendicion/RegIngresoContract.aspx?p1=178-2026&amp;event=inicio" TargetMode="External"/><Relationship Id="rId591" Type="http://schemas.openxmlformats.org/officeDocument/2006/relationships/hyperlink" Target="https://sapienciagov.sharepoint.com/:f:/s/PRUEBAGESTIONDOCUMENTAL/IgCYWVLX-ddETZ2YsUNwOqjqAa2oykwW-qPzhyraSLMkf4Y?e=cJpjDd" TargetMode="External"/><Relationship Id="rId605" Type="http://schemas.openxmlformats.org/officeDocument/2006/relationships/hyperlink" Target="https://sapienciagov.sharepoint.com/:f:/s/PRUEBAGESTIONDOCUMENTAL/IgAbDTw6V35lRp86pa0h8WDpAfClv8VbdRNP5RJy10kQ2pA?e=sXCRRC" TargetMode="External"/><Relationship Id="rId202" Type="http://schemas.openxmlformats.org/officeDocument/2006/relationships/hyperlink" Target="http://medellin.gestiontransparente.com/Rendicion/RegIngresoContract.aspx?p1=091-2026&amp;event=inicio" TargetMode="External"/><Relationship Id="rId244" Type="http://schemas.openxmlformats.org/officeDocument/2006/relationships/hyperlink" Target="https://community.secop.gov.co/Public/Tendering/OpportunityDetail/Index?noticeUID=CO1.NTC.9513933&amp;isFromPublicArea=True&amp;isModal=False" TargetMode="External"/><Relationship Id="rId647" Type="http://schemas.openxmlformats.org/officeDocument/2006/relationships/hyperlink" Target="https://sapienciagov.sharepoint.com/:f:/s/PRUEBAGESTIONDOCUMENTAL/IgDYYmme3Ql2SooPOsfagSGMAdi98jeydT0nW8wMG9NxlIU?e=XKxjHL" TargetMode="External"/><Relationship Id="rId689" Type="http://schemas.openxmlformats.org/officeDocument/2006/relationships/hyperlink" Target="https://sapienciagov.sharepoint.com/:f:/s/PRUEBAGESTIONDOCUMENTAL/IgDqzEf9iVS2SoVrfNdLduLXAdLUTK0h8KYzqVEWPsLgx58?e=aocOP7" TargetMode="External"/><Relationship Id="rId39" Type="http://schemas.openxmlformats.org/officeDocument/2006/relationships/hyperlink" Target="http://medellin.gestiontransparente.com/Rendicion/RegIngresoContract.aspx?p1=005-2026&amp;event=inicio" TargetMode="External"/><Relationship Id="rId286" Type="http://schemas.openxmlformats.org/officeDocument/2006/relationships/hyperlink" Target="http://medellin.gestiontransparente.com/Rendicion/RegIngresoContract.aspx?p1=140-2026&amp;event=inicio" TargetMode="External"/><Relationship Id="rId451" Type="http://schemas.openxmlformats.org/officeDocument/2006/relationships/hyperlink" Target="http://medellin.gestiontransparente.com/Rendicion/RegIngresoContract.aspx?p1=231-2026&amp;event=inicio" TargetMode="External"/><Relationship Id="rId493" Type="http://schemas.openxmlformats.org/officeDocument/2006/relationships/hyperlink" Target="https://sapienciagov.sharepoint.com/:f:/s/PRUEBAGESTIONDOCUMENTAL/IgAeErCu2PtTTbZiXheQ7La0AXUeuxAntd50Ymch_yRk41c?e=98wcjV" TargetMode="External"/><Relationship Id="rId507" Type="http://schemas.openxmlformats.org/officeDocument/2006/relationships/hyperlink" Target="https://sapienciagov.sharepoint.com/:f:/s/PRUEBAGESTIONDOCUMENTAL/IgBk-_7WmF4KTJwbyqB8rMW7ATQB7Nm2XQSJw4wjRxEoirg?e=A88NzY" TargetMode="External"/><Relationship Id="rId549" Type="http://schemas.openxmlformats.org/officeDocument/2006/relationships/hyperlink" Target="https://sapienciagov.sharepoint.com/:f:/s/PRUEBAGESTIONDOCUMENTAL/IgBObZnBwjTJRrnuiozLT0Z6AXBJE56h_pu67PEB1KLbFno?e=j1KF8S" TargetMode="External"/><Relationship Id="rId714" Type="http://schemas.openxmlformats.org/officeDocument/2006/relationships/hyperlink" Target="https://sapienciagov.sharepoint.com/:f:/s/PRUEBAGESTIONDOCUMENTAL/IgDeogAngsfXTp97gVBo9X5BAbtZOHTL8mNpOxpNduvUUmY?e=eXAl9F" TargetMode="External"/><Relationship Id="rId50" Type="http://schemas.openxmlformats.org/officeDocument/2006/relationships/hyperlink" Target="http://medellin.gestiontransparente.com/Rendicion/RegIngresoContract.aspx?p1=009-2026&amp;event=inicio" TargetMode="External"/><Relationship Id="rId104" Type="http://schemas.openxmlformats.org/officeDocument/2006/relationships/hyperlink" Target="https://community.secop.gov.co/Public/Tendering/OpportunityDetail/Index?noticeUID=CO1.NTC.9407235&amp;isFromPublicArea=True&amp;isModal=False" TargetMode="External"/><Relationship Id="rId146" Type="http://schemas.openxmlformats.org/officeDocument/2006/relationships/hyperlink" Target="http://medellin.gestiontransparente.com/Rendicion/RegIngresoContract.aspx?p1=068-2026&amp;event=inicio" TargetMode="External"/><Relationship Id="rId188" Type="http://schemas.openxmlformats.org/officeDocument/2006/relationships/hyperlink" Target="http://medellin.gestiontransparente.com/Rendicion/RegIngresoContract.aspx?p1=085-2026&amp;event=inicio" TargetMode="External"/><Relationship Id="rId311" Type="http://schemas.openxmlformats.org/officeDocument/2006/relationships/hyperlink" Target="https://community.secop.gov.co/Public/Tendering/OpportunityDetail/Index?noticeUID=CO1.NTC.9540034&amp;isFromPublicArea=True&amp;isModal=False" TargetMode="External"/><Relationship Id="rId353" Type="http://schemas.openxmlformats.org/officeDocument/2006/relationships/hyperlink" Target="https://community.secop.gov.co/Public/Tendering/OpportunityDetail/Index?noticeUID=CO1.NTC.9540092&amp;isFromPublicArea=True&amp;isModal=False" TargetMode="External"/><Relationship Id="rId395" Type="http://schemas.openxmlformats.org/officeDocument/2006/relationships/hyperlink" Target="https://community.secop.gov.co/Public/Tendering/OpportunityDetail/Index?noticeUID=CO1.NTC.9881326&amp;isFromPublicArea=True&amp;isModal=False" TargetMode="External"/><Relationship Id="rId409" Type="http://schemas.openxmlformats.org/officeDocument/2006/relationships/hyperlink" Target="http://medellin.gestiontransparente.com/Rendicion/RegIngresoContract.aspx?p1=187-2026&amp;event=inicio" TargetMode="External"/><Relationship Id="rId560" Type="http://schemas.openxmlformats.org/officeDocument/2006/relationships/hyperlink" Target="https://sapienciagov.sharepoint.com/:f:/s/PRUEBAGESTIONDOCUMENTAL/IgDrp3LQLB8nT65EN8w9AHrKATrLYG3e1MoRMV5qivCqPB4?e=o82m65" TargetMode="External"/><Relationship Id="rId92" Type="http://schemas.openxmlformats.org/officeDocument/2006/relationships/hyperlink" Target="http://medellin.gestiontransparente.com/Rendicion/RegIngresoContract.aspx?p1=044-2026&amp;event=inicio" TargetMode="External"/><Relationship Id="rId213" Type="http://schemas.openxmlformats.org/officeDocument/2006/relationships/hyperlink" Target="http://medellin.gestiontransparente.com/Rendicion/RegIngresoContract.aspx?p1=102-2026&amp;event=inicio" TargetMode="External"/><Relationship Id="rId420" Type="http://schemas.openxmlformats.org/officeDocument/2006/relationships/hyperlink" Target="http://medellin.gestiontransparente.com/Rendicion/RegIngresoContract.aspx?p1=198-2026&amp;event=inicio" TargetMode="External"/><Relationship Id="rId616" Type="http://schemas.openxmlformats.org/officeDocument/2006/relationships/hyperlink" Target="https://sapienciagov.sharepoint.com/:f:/s/PRUEBAGESTIONDOCUMENTAL/IgAGdMiOlCkcS4LoIS9aqqtBAZKLVDX1NQf2d-EPkrC2j8Q?e=C7Xx2C" TargetMode="External"/><Relationship Id="rId658" Type="http://schemas.openxmlformats.org/officeDocument/2006/relationships/hyperlink" Target="https://sapienciagov.sharepoint.com/:f:/s/PRUEBAGESTIONDOCUMENTAL/IgC_f5mbhm7GQ51eSWZfC4hXAewK-i8ZuySgeK81GmSrQLM?e=UqxahX" TargetMode="External"/><Relationship Id="rId255" Type="http://schemas.openxmlformats.org/officeDocument/2006/relationships/hyperlink" Target="http://medellin.gestiontransparente.com/Rendicion/RegIngresoContract.aspx?p1=112-2026&amp;event=inicio" TargetMode="External"/><Relationship Id="rId297" Type="http://schemas.openxmlformats.org/officeDocument/2006/relationships/hyperlink" Target="https://community.secop.gov.co/Public/Tendering/OpportunityDetail/Index?noticeUID=CO1.NTC.9512180&amp;isFromPublicArea=True&amp;isModal=False" TargetMode="External"/><Relationship Id="rId462" Type="http://schemas.openxmlformats.org/officeDocument/2006/relationships/hyperlink" Target="http://medellin.gestiontransparente.com/Rendicion/RegIngresoContract.aspx?p1=242-2026&amp;event=inicio" TargetMode="External"/><Relationship Id="rId518" Type="http://schemas.openxmlformats.org/officeDocument/2006/relationships/hyperlink" Target="https://sapienciagov.sharepoint.com/:f:/s/PRUEBAGESTIONDOCUMENTAL/IgBP1Hyb7eh_SLAoprsLqp5SAUNGLBkpyQTU31F_iFlJDxA?e=zVokYx" TargetMode="External"/><Relationship Id="rId725" Type="http://schemas.openxmlformats.org/officeDocument/2006/relationships/hyperlink" Target="https://community.secop.gov.co/Public/Tendering/OpportunityDetail/Index?noticeUID=CO1.NTC.10351321&amp;isFromPublicArea=True&amp;isModal=False" TargetMode="External"/><Relationship Id="rId115" Type="http://schemas.openxmlformats.org/officeDocument/2006/relationships/hyperlink" Target="https://community.secop.gov.co/Public/Tendering/OpportunityDetail/Index?noticeUID=CO1.NTC.9406100&amp;isFromPublicArea=True&amp;isModal=False" TargetMode="External"/><Relationship Id="rId157" Type="http://schemas.openxmlformats.org/officeDocument/2006/relationships/hyperlink" Target="https://community.secop.gov.co/Public/Tendering/OpportunityDetail/Index?noticeUID=CO1.NTC.9423071&amp;isFromPublicArea=True&amp;isModal=False" TargetMode="External"/><Relationship Id="rId322" Type="http://schemas.openxmlformats.org/officeDocument/2006/relationships/hyperlink" Target="https://community.secop.gov.co/Public/Tendering/OpportunityDetail/Index?noticeUID=CO1.NTC.9538079&amp;isFromPublicArea=True&amp;isModal=False" TargetMode="External"/><Relationship Id="rId364" Type="http://schemas.openxmlformats.org/officeDocument/2006/relationships/hyperlink" Target="https://community.secop.gov.co/Public/Tendering/OpportunityDetail/Index?noticeUID=CO1.NTC.9637978&amp;isFromPublicArea=True&amp;isModal=False" TargetMode="External"/><Relationship Id="rId61" Type="http://schemas.openxmlformats.org/officeDocument/2006/relationships/hyperlink" Target="http://medellin.gestiontransparente.com/Rendicion/RegIngresoContract.aspx?p1=025-2026&amp;event=inicio" TargetMode="External"/><Relationship Id="rId199" Type="http://schemas.openxmlformats.org/officeDocument/2006/relationships/hyperlink" Target="https://community.secop.gov.co/Public/Tendering/OpportunityDetail/Index?noticeUID=CO1.NTC.9422879&amp;isFromPublicArea=True&amp;isModal=False" TargetMode="External"/><Relationship Id="rId571" Type="http://schemas.openxmlformats.org/officeDocument/2006/relationships/hyperlink" Target="https://sapienciagov.sharepoint.com/:f:/s/PRUEBAGESTIONDOCUMENTAL/IgDZnFCz6Lr-R500YhfHNTF2Ad1llPMvMlfO2XK4ge30N2Q?e=rxpL8X" TargetMode="External"/><Relationship Id="rId627" Type="http://schemas.openxmlformats.org/officeDocument/2006/relationships/hyperlink" Target="https://sapienciagov.sharepoint.com/:f:/s/PRUEBAGESTIONDOCUMENTAL/IgASd7VKwWZ1QYxPgQJASS61AZFqPxr-53oqKjk8N653feQ?e=EScMG0" TargetMode="External"/><Relationship Id="rId669" Type="http://schemas.openxmlformats.org/officeDocument/2006/relationships/hyperlink" Target="https://sapienciagov.sharepoint.com/:f:/s/PRUEBAGESTIONDOCUMENTAL/IgA8dvUWZ_hDT7GpGEguhbbxAYoQlm9BsbZRPcocoovuW20?e=dj8ORs" TargetMode="External"/><Relationship Id="rId19" Type="http://schemas.openxmlformats.org/officeDocument/2006/relationships/hyperlink" Target="https://community.secop.gov.co/Public/Tendering/OpportunityDetail/Index?noticeUID=CO1.NTC.9384094&amp;isFromPublicArea=True&amp;isModal=False" TargetMode="External"/><Relationship Id="rId224" Type="http://schemas.openxmlformats.org/officeDocument/2006/relationships/hyperlink" Target="https://community.secop.gov.co/Public/Tendering/OpportunityDetail/Index?noticeUID=CO1.NTC.9424270&amp;isFromPublicArea=True&amp;isModal=False" TargetMode="External"/><Relationship Id="rId266" Type="http://schemas.openxmlformats.org/officeDocument/2006/relationships/hyperlink" Target="http://medellin.gestiontransparente.com/Rendicion/RegIngresoContract.aspx?p1=123-2026&amp;event=inicio" TargetMode="External"/><Relationship Id="rId431" Type="http://schemas.openxmlformats.org/officeDocument/2006/relationships/hyperlink" Target="http://medellin.gestiontransparente.com/Rendicion/RegIngresoContract.aspx?p1=209-2026&amp;event=inicio" TargetMode="External"/><Relationship Id="rId473" Type="http://schemas.openxmlformats.org/officeDocument/2006/relationships/hyperlink" Target="https://sapienciagov.sharepoint.com/:f:/s/PRUEBAGESTIONDOCUMENTAL/IgBdH-HgbJjQSJ6UZ7CL-6rXARgMZ_JnXsYxHHwQfNUgwoU?e=StZaGj" TargetMode="External"/><Relationship Id="rId529" Type="http://schemas.openxmlformats.org/officeDocument/2006/relationships/hyperlink" Target="https://sapienciagov.sharepoint.com/:f:/s/PRUEBAGESTIONDOCUMENTAL/IgAjeczHtBvjSpDzQKByLm-0AcWit4XIHJDvZuSXgA6qyoM?e=AVjgwe" TargetMode="External"/><Relationship Id="rId680" Type="http://schemas.openxmlformats.org/officeDocument/2006/relationships/hyperlink" Target="https://sapienciagov.sharepoint.com/:f:/s/PRUEBAGESTIONDOCUMENTAL/IgDRNHZOgVd9S4NGtXyMs-MKARBAYjOEhpPRugw1xv0cbCk?e=e59gfm" TargetMode="External"/><Relationship Id="rId30" Type="http://schemas.openxmlformats.org/officeDocument/2006/relationships/hyperlink" Target="https://community.secop.gov.co/Public/Tendering/OpportunityDetail/Index?noticeUID=CO1.NTC.9382955&amp;isFromPublicArea=True&amp;isModal=False" TargetMode="External"/><Relationship Id="rId126" Type="http://schemas.openxmlformats.org/officeDocument/2006/relationships/hyperlink" Target="http://medellin.gestiontransparente.com/Rendicion/RegIngresoContract.aspx?p1=054-2026&amp;event=inicio" TargetMode="External"/><Relationship Id="rId168" Type="http://schemas.openxmlformats.org/officeDocument/2006/relationships/hyperlink" Target="https://community.secop.gov.co/Public/Tendering/OpportunityDetail/Index?noticeUID=CO1.NTC.9423352&amp;isFromPublicArea=True&amp;isModal=False" TargetMode="External"/><Relationship Id="rId333" Type="http://schemas.openxmlformats.org/officeDocument/2006/relationships/hyperlink" Target="https://community.secop.gov.co/Public/Tendering/OpportunityDetail/Index?noticeUID=CO1.NTC.9538493&amp;isFromPublicArea=True&amp;isModal=False" TargetMode="External"/><Relationship Id="rId540" Type="http://schemas.openxmlformats.org/officeDocument/2006/relationships/hyperlink" Target="https://operaciones.colombiacompra.gov.co/tienda-virtual-del-estado-colombiano/ordenes-compra/161387" TargetMode="External"/><Relationship Id="rId72" Type="http://schemas.openxmlformats.org/officeDocument/2006/relationships/hyperlink" Target="http://medellin.gestiontransparente.com/Rendicion/RegIngresoContract.aspx?p1=032-2026&amp;event=inicio" TargetMode="External"/><Relationship Id="rId375" Type="http://schemas.openxmlformats.org/officeDocument/2006/relationships/hyperlink" Target="http://medellin.gestiontransparente.com/Rendicion/RegIngresoContract.aspx?p1=172-2026&amp;event=inicio" TargetMode="External"/><Relationship Id="rId582" Type="http://schemas.openxmlformats.org/officeDocument/2006/relationships/hyperlink" Target="https://sapienciagov.sharepoint.com/:f:/s/PRUEBAGESTIONDOCUMENTAL/IgC98YwUaxj6Q6vrhlicASZwAcXqIQZOQPSdpjLcG6NfbNU?e=J39ZZG" TargetMode="External"/><Relationship Id="rId638" Type="http://schemas.openxmlformats.org/officeDocument/2006/relationships/hyperlink" Target="http://medellin.gestiontransparente.com/Rendicion/RegIngresoContract.aspx?p1=263-2026&amp;event=inicio" TargetMode="External"/><Relationship Id="rId3" Type="http://schemas.openxmlformats.org/officeDocument/2006/relationships/hyperlink" Target="https://community.secop.gov.co/Public/Tendering/OpportunityDetail/Index?noticeUID=CO1.NTC.9384192&amp;isFromPublicArea=True&amp;isModal=False" TargetMode="External"/><Relationship Id="rId235" Type="http://schemas.openxmlformats.org/officeDocument/2006/relationships/hyperlink" Target="https://community.secop.gov.co/Public/Tendering/OpportunityDetail/Index?noticeUID=CO1.NTC.9423608&amp;isFromPublicArea=True&amp;isModal=False" TargetMode="External"/><Relationship Id="rId277" Type="http://schemas.openxmlformats.org/officeDocument/2006/relationships/hyperlink" Target="http://medellin.gestiontransparente.com/Rendicion/RegIngresoContract.aspx?p1=134-2026&amp;event=inicio" TargetMode="External"/><Relationship Id="rId400" Type="http://schemas.openxmlformats.org/officeDocument/2006/relationships/hyperlink" Target="https://community.secop.gov.co/Public/Tendering/OpportunityDetail/Index?noticeUID=CO1.NTC.9880787&amp;isFromPublicArea=True&amp;isModal=False" TargetMode="External"/><Relationship Id="rId442" Type="http://schemas.openxmlformats.org/officeDocument/2006/relationships/hyperlink" Target="http://medellin.gestiontransparente.com/Rendicion/RegIngresoContract.aspx?p1=221-2026&amp;event=inicio" TargetMode="External"/><Relationship Id="rId484" Type="http://schemas.openxmlformats.org/officeDocument/2006/relationships/hyperlink" Target="http://medellin.gestiontransparente.com/Rendicion/RegIngresoContract.aspx?p1=255-2026&amp;event=inicio" TargetMode="External"/><Relationship Id="rId705" Type="http://schemas.openxmlformats.org/officeDocument/2006/relationships/hyperlink" Target="https://sapienciagov.sharepoint.com/:f:/s/PRUEBAGESTIONDOCUMENTAL/IgAhwBpZSkEzSqYJNLVDCt-0AfN0doZFNY1zWvUB_U0EcT0?e=AThANC" TargetMode="External"/><Relationship Id="rId137" Type="http://schemas.openxmlformats.org/officeDocument/2006/relationships/hyperlink" Target="http://medellin.gestiontransparente.com/Rendicion/RegIngresoContract.aspx?p1=061-2026&amp;event=inicio" TargetMode="External"/><Relationship Id="rId302" Type="http://schemas.openxmlformats.org/officeDocument/2006/relationships/hyperlink" Target="https://community.secop.gov.co/Public/Tendering/OpportunityDetail/Index?noticeUID=CO1.NTC.9536317&amp;isFromPublicArea=True&amp;isModal=False" TargetMode="External"/><Relationship Id="rId344" Type="http://schemas.openxmlformats.org/officeDocument/2006/relationships/hyperlink" Target="http://medellin.gestiontransparente.com/Rendicion/RegIngresoContract.aspx?p1=156-2026&amp;event=inicio" TargetMode="External"/><Relationship Id="rId691" Type="http://schemas.openxmlformats.org/officeDocument/2006/relationships/hyperlink" Target="https://sapienciagov.sharepoint.com/:f:/s/PRUEBAGESTIONDOCUMENTAL/IgCo44VGOydbR5JL7UibVudgAZ_kaHC-m-OIjbVdiPODjfU?e=zdROY4" TargetMode="External"/><Relationship Id="rId41" Type="http://schemas.openxmlformats.org/officeDocument/2006/relationships/hyperlink" Target="http://medellin.gestiontransparente.com/Rendicion/RegIngresoContract.aspx?p1=006-2026&amp;event=inicio" TargetMode="External"/><Relationship Id="rId83" Type="http://schemas.openxmlformats.org/officeDocument/2006/relationships/hyperlink" Target="http://medellin.gestiontransparente.com/Rendicion/RegIngresoContract.aspx?p1=037-2026&amp;event=inicio" TargetMode="External"/><Relationship Id="rId179" Type="http://schemas.openxmlformats.org/officeDocument/2006/relationships/hyperlink" Target="https://community.secop.gov.co/Public/Tendering/OpportunityDetail/Index?noticeUID=CO1.NTC.9418420&amp;isFromPublicArea=True&amp;isModal=False" TargetMode="External"/><Relationship Id="rId386" Type="http://schemas.openxmlformats.org/officeDocument/2006/relationships/hyperlink" Target="http://medellin.gestiontransparente.com/Rendicion/RegIngresoContract.aspx?p1=179-2026&amp;event=inicio" TargetMode="External"/><Relationship Id="rId551" Type="http://schemas.openxmlformats.org/officeDocument/2006/relationships/hyperlink" Target="https://sapienciagov.sharepoint.com/:f:/s/PRUEBAGESTIONDOCUMENTAL/IgCggsUEkzNUSqzuuHf6qgb6AQ9Ko9jQQeh0U80XhNO06hg?e=nBn1pk" TargetMode="External"/><Relationship Id="rId593" Type="http://schemas.openxmlformats.org/officeDocument/2006/relationships/hyperlink" Target="https://sapienciagov.sharepoint.com/:f:/s/PRUEBAGESTIONDOCUMENTAL/IgCvvsVLIuQLSbD6z-4khjHFAbxdG1l6Sc-0q44eLHSXscE?e=bzJfHE" TargetMode="External"/><Relationship Id="rId607" Type="http://schemas.openxmlformats.org/officeDocument/2006/relationships/hyperlink" Target="https://sapienciagov.sharepoint.com/:f:/s/PRUEBAGESTIONDOCUMENTAL/IgBqZM0WG7tPQKC5SBJZ05ymAQWynFL_GXF2_R193wmnWAE?e=U9OvpQ" TargetMode="External"/><Relationship Id="rId649" Type="http://schemas.openxmlformats.org/officeDocument/2006/relationships/hyperlink" Target="https://sapienciagov.sharepoint.com/:f:/s/PRUEBAGESTIONDOCUMENTAL/IgCMvuKdPfWtTKZHm8KSyCbKASZm1mAIubbnvWDN3ztiH1I?e=SpyCTx" TargetMode="External"/><Relationship Id="rId190" Type="http://schemas.openxmlformats.org/officeDocument/2006/relationships/hyperlink" Target="http://medellin.gestiontransparente.com/Rendicion/RegIngresoContract.aspx?p1=087-2026&amp;event=inicio" TargetMode="External"/><Relationship Id="rId204" Type="http://schemas.openxmlformats.org/officeDocument/2006/relationships/hyperlink" Target="http://medellin.gestiontransparente.com/Rendicion/RegIngresoContract.aspx?p1=093-2026&amp;event=inicio" TargetMode="External"/><Relationship Id="rId246" Type="http://schemas.openxmlformats.org/officeDocument/2006/relationships/hyperlink" Target="https://community.secop.gov.co/Public/Tendering/OpportunityDetail/Index?noticeUID=CO1.NTC.9512501&amp;isFromPublicArea=True&amp;isModal=False" TargetMode="External"/><Relationship Id="rId288" Type="http://schemas.openxmlformats.org/officeDocument/2006/relationships/hyperlink" Target="https://community.secop.gov.co/Public/Tendering/OpportunityDetail/Index?noticeUID=CO1.NTC.9512151&amp;isFromPublicArea=True&amp;isModal=False" TargetMode="External"/><Relationship Id="rId411" Type="http://schemas.openxmlformats.org/officeDocument/2006/relationships/hyperlink" Target="https://community.secop.gov.co/Public/Tendering/OpportunityDetail/Index?noticeUID=CO1.NTC.9540875&amp;isFromPublicArea=True&amp;isModal=False" TargetMode="External"/><Relationship Id="rId453" Type="http://schemas.openxmlformats.org/officeDocument/2006/relationships/hyperlink" Target="http://medellin.gestiontransparente.com/Rendicion/RegIngresoContract.aspx?p1=232-2026&amp;event=inicio" TargetMode="External"/><Relationship Id="rId509" Type="http://schemas.openxmlformats.org/officeDocument/2006/relationships/hyperlink" Target="https://sapienciagov.sharepoint.com/:f:/s/PRUEBAGESTIONDOCUMENTAL/IgC6JYU6uo40So6JTNVrvkNlATQ3CgmaneP91zKSZ_0XdXg?e=GZCXIY" TargetMode="External"/><Relationship Id="rId660" Type="http://schemas.openxmlformats.org/officeDocument/2006/relationships/hyperlink" Target="https://sapienciagov.sharepoint.com/:f:/s/PRUEBAGESTIONDOCUMENTAL/IgBWr3jvUKmuRbY4AjqeRYUEAYHj1yBB7-3da1aMtrsY4n4?e=HEfaPu" TargetMode="External"/><Relationship Id="rId106" Type="http://schemas.openxmlformats.org/officeDocument/2006/relationships/hyperlink" Target="http://medellin.gestiontransparente.com/Rendicion/RegIngresoContract.aspx?p1=050-2026&amp;event=inicio" TargetMode="External"/><Relationship Id="rId313" Type="http://schemas.openxmlformats.org/officeDocument/2006/relationships/hyperlink" Target="https://community.secop.gov.co/Public/Tendering/OpportunityDetail/Index?noticeUID=CO1.NTC.9540607&amp;isFromPublicArea=True&amp;isModal=False" TargetMode="External"/><Relationship Id="rId495" Type="http://schemas.openxmlformats.org/officeDocument/2006/relationships/hyperlink" Target="https://sapienciagov.sharepoint.com/:f:/s/PRUEBAGESTIONDOCUMENTAL/IgBTPqjFTTa_T67p78OYp_QfAT60PxErZ3T-2adi2DyiEB0?e=hgQJU3" TargetMode="External"/><Relationship Id="rId716" Type="http://schemas.openxmlformats.org/officeDocument/2006/relationships/hyperlink" Target="https://sapienciagov.sharepoint.com/:f:/s/PRUEBAGESTIONDOCUMENTAL/IgAqSk56dU1GS5NiN_XQjNlqAbxQhTg-mr8aReShN8mo1s4?e=xh51Nl" TargetMode="External"/><Relationship Id="rId10" Type="http://schemas.openxmlformats.org/officeDocument/2006/relationships/hyperlink" Target="https://community.secop.gov.co/Public/Tendering/OpportunityDetail/Index?noticeUID=CO1.NTC.9384069&amp;isFromPublicArea=True&amp;isModal=False" TargetMode="External"/><Relationship Id="rId52" Type="http://schemas.openxmlformats.org/officeDocument/2006/relationships/hyperlink" Target="http://medellin.gestiontransparente.com/Rendicion/RegIngresoContract.aspx?p1=015-2026&amp;event=inicio" TargetMode="External"/><Relationship Id="rId94" Type="http://schemas.openxmlformats.org/officeDocument/2006/relationships/hyperlink" Target="https://community.secop.gov.co/Public/Tendering/OpportunityDetail/Index?noticeUID=CO1.NTC.9384394&amp;isFromPublicArea=True&amp;isModal=False" TargetMode="External"/><Relationship Id="rId148" Type="http://schemas.openxmlformats.org/officeDocument/2006/relationships/hyperlink" Target="http://medellin.gestiontransparente.com/Rendicion/RegIngresoContract.aspx?p1=069-2026&amp;event=inicio" TargetMode="External"/><Relationship Id="rId355" Type="http://schemas.openxmlformats.org/officeDocument/2006/relationships/hyperlink" Target="https://community.secop.gov.co/Public/Tendering/OpportunityDetail/Index?noticeUID=CO1.NTC.9540314&amp;isFromPublicArea=True&amp;isModal=False" TargetMode="External"/><Relationship Id="rId397" Type="http://schemas.openxmlformats.org/officeDocument/2006/relationships/hyperlink" Target="https://community.secop.gov.co/Public/Tendering/OpportunityDetail/Index?noticeUID=CO1.NTC.9821575&amp;isFromPublicArea=True&amp;isModal=False" TargetMode="External"/><Relationship Id="rId520" Type="http://schemas.openxmlformats.org/officeDocument/2006/relationships/hyperlink" Target="https://sapienciagov.sharepoint.com/:f:/s/PRUEBAGESTIONDOCUMENTAL/IgBlynadiAU3RrYiS681_ZT1AY8pfeRmIZ_rK3q4h2qeb-E?e=xIhh97" TargetMode="External"/><Relationship Id="rId562" Type="http://schemas.openxmlformats.org/officeDocument/2006/relationships/hyperlink" Target="https://sapienciagov.sharepoint.com/:f:/s/PRUEBAGESTIONDOCUMENTAL/IgDq6RNaOiW9RaIiXwBakr71Ac2NPiP9iKdUmx_9SfFrH8k?e=EfoNcb" TargetMode="External"/><Relationship Id="rId618" Type="http://schemas.openxmlformats.org/officeDocument/2006/relationships/hyperlink" Target="https://sapienciagov.sharepoint.com/:f:/s/PRUEBAGESTIONDOCUMENTAL/IgAbeHsH90l6RqHVQ4xWT5NbARxugR9HnJ27tye94FQ5OBo?e=PjO7D3" TargetMode="External"/><Relationship Id="rId215" Type="http://schemas.openxmlformats.org/officeDocument/2006/relationships/hyperlink" Target="http://medellin.gestiontransparente.com/Rendicion/RegIngresoContract.aspx?p1=104-2026&amp;event=inicio" TargetMode="External"/><Relationship Id="rId257" Type="http://schemas.openxmlformats.org/officeDocument/2006/relationships/hyperlink" Target="http://medellin.gestiontransparente.com/Rendicion/RegIngresoContract.aspx?p1=114-2026&amp;event=inicio" TargetMode="External"/><Relationship Id="rId422" Type="http://schemas.openxmlformats.org/officeDocument/2006/relationships/hyperlink" Target="http://medellin.gestiontransparente.com/Rendicion/RegIngresoContract.aspx?p1=200-2026&amp;event=inicio" TargetMode="External"/><Relationship Id="rId464" Type="http://schemas.openxmlformats.org/officeDocument/2006/relationships/hyperlink" Target="http://medellin.gestiontransparente.com/Rendicion/RegIngresoContract.aspx?p1=245-2026&amp;event=inicio" TargetMode="External"/><Relationship Id="rId299" Type="http://schemas.openxmlformats.org/officeDocument/2006/relationships/hyperlink" Target="https://community.secop.gov.co/Public/Tendering/OpportunityDetail/Index?noticeUID=CO1.NTC.9512946&amp;isFromPublicArea=True&amp;isModal=False" TargetMode="External"/><Relationship Id="rId727" Type="http://schemas.openxmlformats.org/officeDocument/2006/relationships/hyperlink" Target="https://operaciones.colombiacompra.gov.co/tienda-virtual-del-estado-colombiano/ordenes-compra/165049" TargetMode="External"/><Relationship Id="rId63" Type="http://schemas.openxmlformats.org/officeDocument/2006/relationships/hyperlink" Target="http://medellin.gestiontransparente.com/Rendicion/RegIngresoContract.aspx?p1=027-2026&amp;event=inicio" TargetMode="External"/><Relationship Id="rId159" Type="http://schemas.openxmlformats.org/officeDocument/2006/relationships/hyperlink" Target="http://medellin.gestiontransparente.com/Rendicion/RegIngresoContract.aspx?p1=076-2026&amp;event=inicio" TargetMode="External"/><Relationship Id="rId366" Type="http://schemas.openxmlformats.org/officeDocument/2006/relationships/hyperlink" Target="http://medellin.gestiontransparente.com/Rendicion/RegIngresoContract.aspx?p1=166-2026&amp;event=inicio" TargetMode="External"/><Relationship Id="rId573" Type="http://schemas.openxmlformats.org/officeDocument/2006/relationships/hyperlink" Target="https://sapienciagov.sharepoint.com/:f:/s/PRUEBAGESTIONDOCUMENTAL/IgC18Y7zYvTgTq82mCP1quKKAcZLK1C5QC-UbGjzx7ByPbs?e=dhpkeY" TargetMode="External"/><Relationship Id="rId226" Type="http://schemas.openxmlformats.org/officeDocument/2006/relationships/hyperlink" Target="https://community.secop.gov.co/Public/Tendering/OpportunityDetail/Index?noticeUID=CO1.NTC.9422963&amp;isFromPublicArea=True&amp;isModal=False" TargetMode="External"/><Relationship Id="rId433" Type="http://schemas.openxmlformats.org/officeDocument/2006/relationships/hyperlink" Target="http://medellin.gestiontransparente.com/Rendicion/RegIngresoContract.aspx?p1=212-2026&amp;event=inicio" TargetMode="External"/><Relationship Id="rId640" Type="http://schemas.openxmlformats.org/officeDocument/2006/relationships/hyperlink" Target="http://medellin.gestiontransparente.com/Rendicion/RegIngresoContract.aspx?p1=264-2026&amp;event=inicio" TargetMode="External"/><Relationship Id="rId74" Type="http://schemas.openxmlformats.org/officeDocument/2006/relationships/hyperlink" Target="https://community.secop.gov.co/Public/Tendering/OpportunityDetail/Index?noticeUID=CO1.NTC.9405956&amp;isFromPublicArea=True&amp;isModal=False" TargetMode="External"/><Relationship Id="rId377" Type="http://schemas.openxmlformats.org/officeDocument/2006/relationships/hyperlink" Target="https://community.secop.gov.co/Public/Tendering/OpportunityDetail/Index?noticeUID=CO1.NTC.9666660&amp;isFromPublicArea=True&amp;isModal=False" TargetMode="External"/><Relationship Id="rId500" Type="http://schemas.openxmlformats.org/officeDocument/2006/relationships/hyperlink" Target="https://sapienciagov.sharepoint.com/:f:/s/PRUEBAGESTIONDOCUMENTAL/IgBMil1srPwDQoIgBc1P8ptSAbeQ8AG87Ry8XWP-VZGVRsw?e=KMKKWf" TargetMode="External"/><Relationship Id="rId584" Type="http://schemas.openxmlformats.org/officeDocument/2006/relationships/hyperlink" Target="https://sapienciagov.sharepoint.com/:f:/s/PRUEBAGESTIONDOCUMENTAL/IgBPYflf9n2-SZE8vicmPc71AXSYEleC2vRooasuWUv_0uo?e=0u3bkf" TargetMode="External"/><Relationship Id="rId5" Type="http://schemas.openxmlformats.org/officeDocument/2006/relationships/hyperlink" Target="https://community.secop.gov.co/Public/Tendering/OpportunityDetail/Index?noticeUID=CO1.NTC.9384515&amp;isFromPublicArea=True&amp;isModal=False" TargetMode="External"/><Relationship Id="rId237" Type="http://schemas.openxmlformats.org/officeDocument/2006/relationships/hyperlink" Target="https://community.secop.gov.co/Public/Tendering/OpportunityDetail/Index?noticeUID=CO1.NTC.9424158&amp;isFromPublicArea=True&amp;isModal=False" TargetMode="External"/><Relationship Id="rId444" Type="http://schemas.openxmlformats.org/officeDocument/2006/relationships/hyperlink" Target="http://medellin.gestiontransparente.com/Rendicion/RegIngresoContract.aspx?p1=223-2026&amp;event=inicio" TargetMode="External"/><Relationship Id="rId651" Type="http://schemas.openxmlformats.org/officeDocument/2006/relationships/hyperlink" Target="https://sapienciagov.sharepoint.com/:f:/s/PRUEBAGESTIONDOCUMENTAL/IgCwcXMSMoaSRZScWkaZJhGLAV9UKcQvipwAgiHOPzdMivg?e=RsMqi6" TargetMode="External"/><Relationship Id="rId290" Type="http://schemas.openxmlformats.org/officeDocument/2006/relationships/hyperlink" Target="https://community.secop.gov.co/Public/Tendering/OpportunityDetail/Index?noticeUID=CO1.NTC.9512778&amp;isFromPublicArea=True&amp;isModal=False" TargetMode="External"/><Relationship Id="rId304" Type="http://schemas.openxmlformats.org/officeDocument/2006/relationships/hyperlink" Target="https://community.secop.gov.co/Public/Tendering/OpportunityDetail/Index?noticeUID=CO1.NTC.9538428&amp;isFromPublicArea=True&amp;isModal=False" TargetMode="External"/><Relationship Id="rId388" Type="http://schemas.openxmlformats.org/officeDocument/2006/relationships/hyperlink" Target="https://community.secop.gov.co/Public/Tendering/OpportunityDetail/Index?noticeUID=CO1.NTC.9697290&amp;isFromPublicArea=True&amp;isModal=False" TargetMode="External"/><Relationship Id="rId511" Type="http://schemas.openxmlformats.org/officeDocument/2006/relationships/hyperlink" Target="https://sapienciagov.sharepoint.com/:f:/s/PRUEBAGESTIONDOCUMENTAL/IgD86wf9Jrg3Sa371xdQD6MnAVcxBkZdukZMTOHLob322xk?e=ulJ7U3" TargetMode="External"/><Relationship Id="rId609" Type="http://schemas.openxmlformats.org/officeDocument/2006/relationships/hyperlink" Target="https://sapienciagov.sharepoint.com/:f:/s/PRUEBAGESTIONDOCUMENTAL/IgD1Fs40bkLCRLksb2p5lC-bAdBkETvaT-SsdP0C55mtGCc?e=xeTinP" TargetMode="External"/><Relationship Id="rId85" Type="http://schemas.openxmlformats.org/officeDocument/2006/relationships/hyperlink" Target="https://community.secop.gov.co/Public/Tendering/OpportunityDetail/Index?noticeUID=CO1.NTC.9406083&amp;isFromPublicArea=True&amp;isModal=False" TargetMode="External"/><Relationship Id="rId150" Type="http://schemas.openxmlformats.org/officeDocument/2006/relationships/hyperlink" Target="https://community.secop.gov.co/Public/Tendering/OpportunityDetail/Index?noticeUID=CO1.NTC.9418310&amp;isFromPublicArea=True&amp;isModal=False" TargetMode="External"/><Relationship Id="rId595" Type="http://schemas.openxmlformats.org/officeDocument/2006/relationships/hyperlink" Target="https://sapienciagov.sharepoint.com/:f:/s/PRUEBAGESTIONDOCUMENTAL/IgDnffO8yCJYTp2tT1vkvNc7AbTKKa9SIkZwmfDLPIlkYW0?e=IAc7wo" TargetMode="External"/><Relationship Id="rId248" Type="http://schemas.openxmlformats.org/officeDocument/2006/relationships/hyperlink" Target="https://community.secop.gov.co/Public/Tendering/OpportunityDetail/Index?noticeUID=CO1.NTC.9513483&amp;isFromPublicArea=True&amp;isModal=False" TargetMode="External"/><Relationship Id="rId455" Type="http://schemas.openxmlformats.org/officeDocument/2006/relationships/hyperlink" Target="http://medellin.gestiontransparente.com/Rendicion/RegIngresoContract.aspx?p1=234-2026&amp;event=inicio" TargetMode="External"/><Relationship Id="rId662" Type="http://schemas.openxmlformats.org/officeDocument/2006/relationships/hyperlink" Target="https://sapienciagov.sharepoint.com/:f:/s/PRUEBAGESTIONDOCUMENTAL/IgCsvvLqcYuWSrkY8p3Vq54GAWyW0vplTTPfUCQtRz7X8Zo?e=aSS0Tl" TargetMode="External"/><Relationship Id="rId12" Type="http://schemas.openxmlformats.org/officeDocument/2006/relationships/hyperlink" Target="https://community.secop.gov.co/Public/Tendering/OpportunityDetail/Index?noticeUID=CO1.NTC.9384023&amp;isFromPublicArea=True&amp;isModal=False" TargetMode="External"/><Relationship Id="rId108" Type="http://schemas.openxmlformats.org/officeDocument/2006/relationships/hyperlink" Target="https://community.secop.gov.co/Public/Tendering/OpportunityDetail/Index?noticeUID=CO1.NTC.9406054&amp;isFromPublicArea=True&amp;isModal=False" TargetMode="External"/><Relationship Id="rId315" Type="http://schemas.openxmlformats.org/officeDocument/2006/relationships/hyperlink" Target="http://medellin.gestiontransparente.com/Rendicion/RegIngresoContract.aspx?p1=142-2026&amp;event=inicio" TargetMode="External"/><Relationship Id="rId522" Type="http://schemas.openxmlformats.org/officeDocument/2006/relationships/hyperlink" Target="https://sapienciagov.sharepoint.com/:f:/s/PRUEBAGESTIONDOCUMENTAL/IgB_i0An0GyfTIw_rywhNdn8ASefxyYK2EatmY87sK8PwM8?e=I5idvz" TargetMode="External"/><Relationship Id="rId96" Type="http://schemas.openxmlformats.org/officeDocument/2006/relationships/hyperlink" Target="https://community.secop.gov.co/Public/Tendering/OpportunityDetail/Index?noticeUID=CO1.NTC.9406198&amp;isFromPublicArea=True&amp;isModal=False" TargetMode="External"/><Relationship Id="rId161" Type="http://schemas.openxmlformats.org/officeDocument/2006/relationships/hyperlink" Target="https://community.secop.gov.co/Public/Tendering/OpportunityDetail/Index?noticeUID=CO1.NTC.9422869&amp;isFromPublicArea=True&amp;isModal=False" TargetMode="External"/><Relationship Id="rId399" Type="http://schemas.openxmlformats.org/officeDocument/2006/relationships/hyperlink" Target="https://community.secop.gov.co/Public/Tendering/OpportunityDetail/Index?noticeUID=CO1.NTC.9820705&amp;isFromPublicArea=True&amp;isModal=False" TargetMode="External"/><Relationship Id="rId259" Type="http://schemas.openxmlformats.org/officeDocument/2006/relationships/hyperlink" Target="http://medellin.gestiontransparente.com/Rendicion/RegIngresoContract.aspx?p1=116-2026&amp;event=inicio" TargetMode="External"/><Relationship Id="rId466" Type="http://schemas.openxmlformats.org/officeDocument/2006/relationships/hyperlink" Target="http://medellin.gestiontransparente.com/Rendicion/RegIngresoContract.aspx?p1=247-2026&amp;event=inicio" TargetMode="External"/><Relationship Id="rId673" Type="http://schemas.openxmlformats.org/officeDocument/2006/relationships/hyperlink" Target="https://sapienciagov.sharepoint.com/:f:/s/PRUEBAGESTIONDOCUMENTAL/IgCE7U1-9iGTSpcORVp9tb-NAb7bIgGIOMQ1bC8Zj9H18aI?e=VAOTaZ" TargetMode="External"/><Relationship Id="rId23" Type="http://schemas.openxmlformats.org/officeDocument/2006/relationships/hyperlink" Target="https://community.secop.gov.co/Public/Tendering/OpportunityDetail/Index?noticeUID=CO1.NTC.9383275&amp;isFromPublicArea=True&amp;isModal=False" TargetMode="External"/><Relationship Id="rId119" Type="http://schemas.openxmlformats.org/officeDocument/2006/relationships/hyperlink" Target="https://community.secop.gov.co/Public/Tendering/OpportunityDetail/Index?noticeUID=CO1.NTC.9405849&amp;isFromPublicArea=True&amp;isModal=False" TargetMode="External"/><Relationship Id="rId326" Type="http://schemas.openxmlformats.org/officeDocument/2006/relationships/hyperlink" Target="https://community.secop.gov.co/Public/Tendering/OpportunityDetail/Index?noticeUID=CO1.NTC.9540546&amp;isFromPublicArea=True&amp;isModal=False" TargetMode="External"/><Relationship Id="rId533" Type="http://schemas.openxmlformats.org/officeDocument/2006/relationships/hyperlink" Target="https://sapienciagov.sharepoint.com/:f:/s/PRUEBAGESTIONDOCUMENTAL/IgDJv8ildekKS7sG7uQjOHS3Ac8lR3vadpZQDyeKru5TRuk?e=bdkoB7" TargetMode="External"/><Relationship Id="rId172" Type="http://schemas.openxmlformats.org/officeDocument/2006/relationships/hyperlink" Target="https://community.secop.gov.co/Public/Tendering/OpportunityDetail/Index?noticeUID=CO1.NTC.9423873&amp;isFromPublicArea=True&amp;isModal=False" TargetMode="External"/><Relationship Id="rId477" Type="http://schemas.openxmlformats.org/officeDocument/2006/relationships/hyperlink" Target="https://sapienciagov.sharepoint.com/:f:/s/PRUEBAGESTIONDOCUMENTAL/IgCcVE42TjOlQoCJpuvNFpDIARldO8Bz0eq9mOXt7wa05sg?e=yaLIGd" TargetMode="External"/><Relationship Id="rId600" Type="http://schemas.openxmlformats.org/officeDocument/2006/relationships/hyperlink" Target="https://sapienciagov.sharepoint.com/:f:/s/PRUEBAGESTIONDOCUMENTAL/IgCEIUYym4WWSZJ7K53NZAZPAYexGoJLPNyqMMgLCmiUBxY?e=WDmoIj" TargetMode="External"/><Relationship Id="rId684" Type="http://schemas.openxmlformats.org/officeDocument/2006/relationships/hyperlink" Target="https://community.secop.gov.co/Public/Tendering/OpportunityDetail/Index?noticeUID=CO1.NTC.10238697&amp;isFromPublicArea=True&amp;isModal=False" TargetMode="External"/><Relationship Id="rId337" Type="http://schemas.openxmlformats.org/officeDocument/2006/relationships/hyperlink" Target="http://medellin.gestiontransparente.com/Rendicion/RegIngresoContract.aspx?p1=149-2026&amp;event=inicio" TargetMode="External"/><Relationship Id="rId34" Type="http://schemas.openxmlformats.org/officeDocument/2006/relationships/hyperlink" Target="http://medellin.gestiontransparente.com/Rendicion/RegIngresoContract.aspx?p1=002-2026&amp;event=inicio" TargetMode="External"/><Relationship Id="rId544" Type="http://schemas.openxmlformats.org/officeDocument/2006/relationships/hyperlink" Target="https://sapienciagov.sharepoint.com/:f:/s/PRUEBAGESTIONDOCUMENTAL/IgDXv0fqgDqMTKvgQwqxEV3tAXFJRVV9Q-KrYD7EeXf-h10?e=8oUCbH" TargetMode="External"/><Relationship Id="rId183" Type="http://schemas.openxmlformats.org/officeDocument/2006/relationships/hyperlink" Target="http://medellin.gestiontransparente.com/Rendicion/RegIngresoContract.aspx?p1=080-2026&amp;event=inicio" TargetMode="External"/><Relationship Id="rId390" Type="http://schemas.openxmlformats.org/officeDocument/2006/relationships/hyperlink" Target="https://community.secop.gov.co/Public/Tendering/OpportunityDetail/Index?noticeUID=CO1.NTC.9697253&amp;isFromPublicArea=True&amp;isModal=False" TargetMode="External"/><Relationship Id="rId404" Type="http://schemas.openxmlformats.org/officeDocument/2006/relationships/hyperlink" Target="http://medellin.gestiontransparente.com/Rendicion/RegIngresoContract.aspx?p1=181-2026&amp;event=inicio" TargetMode="External"/><Relationship Id="rId611" Type="http://schemas.openxmlformats.org/officeDocument/2006/relationships/hyperlink" Target="https://sapienciagov.sharepoint.com/:f:/s/PRUEBAGESTIONDOCUMENTAL/IgCeTBtiiz1GS56CujBJfaJYAaPBkT_ELV01WskR-FDXVhA?e=FDSrgr" TargetMode="External"/><Relationship Id="rId250" Type="http://schemas.openxmlformats.org/officeDocument/2006/relationships/hyperlink" Target="https://community.secop.gov.co/Public/Tendering/OpportunityDetail/Index?noticeUID=CO1.NTC.9514060&amp;isFromPublicArea=True&amp;isModal=False" TargetMode="External"/><Relationship Id="rId488" Type="http://schemas.openxmlformats.org/officeDocument/2006/relationships/hyperlink" Target="http://medellin.gestiontransparente.com/Rendicion/RegIngresoContract.aspx?p1=258-2026&amp;event=inicio" TargetMode="External"/><Relationship Id="rId695" Type="http://schemas.openxmlformats.org/officeDocument/2006/relationships/hyperlink" Target="https://sapienciagov.sharepoint.com/:f:/s/PRUEBAGESTIONDOCUMENTAL/IgAtJJs-P5DET4lL74MhsytwAWiBg4Mf75jg8bJ4CwXmqF4?e=oDOyfp" TargetMode="External"/><Relationship Id="rId709" Type="http://schemas.openxmlformats.org/officeDocument/2006/relationships/hyperlink" Target="https://sapienciagov.sharepoint.com/:f:/s/PRUEBAGESTIONDOCUMENTAL/IgCYmGgQtSgkSL0RhvxDhWa6Aeyrz5X7HMsnEG2MO1dONsE?e=8vkLzr" TargetMode="External"/><Relationship Id="rId45" Type="http://schemas.openxmlformats.org/officeDocument/2006/relationships/hyperlink" Target="http://medellin.gestiontransparente.com/Rendicion/RegIngresoContract.aspx?p1=008-2026&amp;event=inicio" TargetMode="External"/><Relationship Id="rId110" Type="http://schemas.openxmlformats.org/officeDocument/2006/relationships/hyperlink" Target="https://community.secop.gov.co/Public/Tendering/OpportunityDetail/Index?noticeUID=CO1.NTC.9406419&amp;isFromPublicArea=True&amp;isModal=False" TargetMode="External"/><Relationship Id="rId348" Type="http://schemas.openxmlformats.org/officeDocument/2006/relationships/hyperlink" Target="http://medellin.gestiontransparente.com/Rendicion/RegIngresoContract.aspx?p1=160-2026&amp;event=inicio" TargetMode="External"/><Relationship Id="rId555" Type="http://schemas.openxmlformats.org/officeDocument/2006/relationships/hyperlink" Target="https://sapienciagov.sharepoint.com/:f:/s/PRUEBAGESTIONDOCUMENTAL/IgAmMfUFFImbTJUyMDT-zoWgAZiYOJNo_aFD7i4NbQBU5TQ?e=erv35t" TargetMode="External"/><Relationship Id="rId194" Type="http://schemas.openxmlformats.org/officeDocument/2006/relationships/hyperlink" Target="https://community.secop.gov.co/Public/Tendering/OpportunityDetail/Index?noticeUID=CO1.NTC.9423409&amp;isFromPublicArea=True&amp;isModal=False" TargetMode="External"/><Relationship Id="rId208" Type="http://schemas.openxmlformats.org/officeDocument/2006/relationships/hyperlink" Target="http://medellin.gestiontransparente.com/Rendicion/RegIngresoContract.aspx?p1=097-2026&amp;event=inicio" TargetMode="External"/><Relationship Id="rId415" Type="http://schemas.openxmlformats.org/officeDocument/2006/relationships/hyperlink" Target="http://medellin.gestiontransparente.com/Rendicion/RegIngresoContract.aspx?p1=193-2026&amp;event=inicio" TargetMode="External"/><Relationship Id="rId622" Type="http://schemas.openxmlformats.org/officeDocument/2006/relationships/hyperlink" Target="https://sapienciagov.sharepoint.com/:f:/s/PRUEBAGESTIONDOCUMENTAL/IgDOdck0zhvmSZLrLOcbJUEwAWUd3I1JZZtwah5sU3XGKf0?e=UT5wRO" TargetMode="External"/><Relationship Id="rId261" Type="http://schemas.openxmlformats.org/officeDocument/2006/relationships/hyperlink" Target="http://medellin.gestiontransparente.com/Rendicion/RegIngresoContract.aspx?p1=118-2026&amp;event=inicio" TargetMode="External"/><Relationship Id="rId499" Type="http://schemas.openxmlformats.org/officeDocument/2006/relationships/hyperlink" Target="https://sapienciagov.sharepoint.com/:f:/s/PRUEBAGESTIONDOCUMENTAL/IgBlgfHMyDFRQ5HtRdDcm7WiAQZ_tcHvSP288xAL8z61sSg?e=K1YMuM" TargetMode="External"/><Relationship Id="rId56" Type="http://schemas.openxmlformats.org/officeDocument/2006/relationships/hyperlink" Target="http://medellin.gestiontransparente.com/Rendicion/RegIngresoContract.aspx?p1=020-2026&amp;event=inicio" TargetMode="External"/><Relationship Id="rId359" Type="http://schemas.openxmlformats.org/officeDocument/2006/relationships/hyperlink" Target="https://community.secop.gov.co/Public/Tendering/OpportunityDetail/Index?noticeUID=CO1.NTC.9541149&amp;isFromPublicArea=True&amp;isModal=False" TargetMode="External"/><Relationship Id="rId566" Type="http://schemas.openxmlformats.org/officeDocument/2006/relationships/hyperlink" Target="https://sapienciagov.sharepoint.com/:f:/s/PRUEBAGESTIONDOCUMENTAL/IgCnBnB8VIRORIMpmr9K9iWBAal27wFlptGYWzh0ojx9rO4?e=5dRhUn" TargetMode="External"/><Relationship Id="rId121" Type="http://schemas.openxmlformats.org/officeDocument/2006/relationships/hyperlink" Target="https://community.secop.gov.co/Public/Tendering/OpportunityDetail/Index?noticeUID=CO1.NTC.9405703&amp;isFromPublicArea=True&amp;isModal=False" TargetMode="External"/><Relationship Id="rId219" Type="http://schemas.openxmlformats.org/officeDocument/2006/relationships/hyperlink" Target="http://medellin.gestiontransparente.com/Rendicion/RegIngresoContract.aspx?p1=109-2026&amp;event=inicio" TargetMode="External"/><Relationship Id="rId426" Type="http://schemas.openxmlformats.org/officeDocument/2006/relationships/hyperlink" Target="http://medellin.gestiontransparente.com/Rendicion/RegIngresoContract.aspx?p1=204-2026&amp;event=inicio" TargetMode="External"/><Relationship Id="rId633" Type="http://schemas.openxmlformats.org/officeDocument/2006/relationships/hyperlink" Target="https://sapienciagov.sharepoint.com/:f:/s/PRUEBAGESTIONDOCUMENTAL/IgA6exgtMp1DS4KZgVY36AFhASW_afZu_5rjlYerMdzLBdI?e=iRsqZh" TargetMode="External"/><Relationship Id="rId67" Type="http://schemas.openxmlformats.org/officeDocument/2006/relationships/hyperlink" Target="https://community.secop.gov.co/Public/Tendering/OpportunityDetail/Index?noticeUID=CO1.NTC.9384520&amp;isFromPublicArea=True&amp;isModal=False" TargetMode="External"/><Relationship Id="rId272" Type="http://schemas.openxmlformats.org/officeDocument/2006/relationships/hyperlink" Target="http://medellin.gestiontransparente.com/Rendicion/RegIngresoContract.aspx?p1=129-2026&amp;event=inicio" TargetMode="External"/><Relationship Id="rId577" Type="http://schemas.openxmlformats.org/officeDocument/2006/relationships/hyperlink" Target="https://sapienciagov.sharepoint.com/:f:/s/PRUEBAGESTIONDOCUMENTAL/IgAfq0h7s-10RpuOFJpway5CAb0I_zzPemO_MSrwwkQX99U?e=31h1Ji" TargetMode="External"/><Relationship Id="rId700" Type="http://schemas.openxmlformats.org/officeDocument/2006/relationships/hyperlink" Target="https://sapienciagov.sharepoint.com/:f:/s/PRUEBAGESTIONDOCUMENTAL/IgDAg_9MklQTSZIOYthlltv-AfqeFhb0EBJ8-vFXOAZS7Tw?e=rrzraW" TargetMode="External"/><Relationship Id="rId132" Type="http://schemas.openxmlformats.org/officeDocument/2006/relationships/hyperlink" Target="http://medellin.gestiontransparente.com/Rendicion/RegIngresoContract.aspx?p1=058-2026&amp;event=inicio" TargetMode="External"/><Relationship Id="rId437" Type="http://schemas.openxmlformats.org/officeDocument/2006/relationships/hyperlink" Target="http://medellin.gestiontransparente.com/Rendicion/RegIngresoContract.aspx?p1=216-2026&amp;event=inicio" TargetMode="External"/><Relationship Id="rId644" Type="http://schemas.openxmlformats.org/officeDocument/2006/relationships/hyperlink" Target="https://sapienciagov.sharepoint.com/:f:/s/PRUEBAGESTIONDOCUMENTAL/IgDIVRHpgmIoS57bdctoAv4GAWttcasQLqCQcNZSbf6S5RE?e=H49u6j" TargetMode="External"/><Relationship Id="rId283" Type="http://schemas.openxmlformats.org/officeDocument/2006/relationships/hyperlink" Target="http://medellin.gestiontransparente.com/Rendicion/RegIngresoContract.aspx?p1=137-2026&amp;event=inicio" TargetMode="External"/><Relationship Id="rId490" Type="http://schemas.openxmlformats.org/officeDocument/2006/relationships/hyperlink" Target="http://medellin.gestiontransparente.com/Rendicion/RegIngresoContract.aspx?p1=260-2026&amp;event=inicio" TargetMode="External"/><Relationship Id="rId504" Type="http://schemas.openxmlformats.org/officeDocument/2006/relationships/hyperlink" Target="https://sapienciagov.sharepoint.com/:f:/s/PRUEBAGESTIONDOCUMENTAL/IgAp-PJEtNYxQb0635xSSVOyAehqfIIYZ_xU2wsbB2ALz-Q?e=wl660g" TargetMode="External"/><Relationship Id="rId711" Type="http://schemas.openxmlformats.org/officeDocument/2006/relationships/hyperlink" Target="https://sapienciagov.sharepoint.com/:f:/s/PRUEBAGESTIONDOCUMENTAL/IgBwNsjQJJc1QIifGp-cqCu9AdH-easRt39RqCiDEkJdF5o?e=1i9ZAT" TargetMode="External"/><Relationship Id="rId78" Type="http://schemas.openxmlformats.org/officeDocument/2006/relationships/hyperlink" Target="http://medellin.gestiontransparente.com/Rendicion/RegIngresoContract.aspx?p1=035-2026&amp;event=inicio" TargetMode="External"/><Relationship Id="rId143" Type="http://schemas.openxmlformats.org/officeDocument/2006/relationships/hyperlink" Target="https://community.secop.gov.co/Public/Tendering/OpportunityDetail/Index?noticeUID=CO1.NTC.9406269&amp;isFromPublicArea=True&amp;isModal=False" TargetMode="External"/><Relationship Id="rId350" Type="http://schemas.openxmlformats.org/officeDocument/2006/relationships/hyperlink" Target="http://medellin.gestiontransparente.com/Rendicion/RegIngresoContract.aspx?p1=162-2026&amp;event=inicio" TargetMode="External"/><Relationship Id="rId588" Type="http://schemas.openxmlformats.org/officeDocument/2006/relationships/hyperlink" Target="https://sapienciagov.sharepoint.com/:f:/s/PRUEBAGESTIONDOCUMENTAL/IgCc182kkhpWSJqXHou-BsPgASpFvhpEGMYgf1RKhLoxc38?e=dXV5WN" TargetMode="External"/><Relationship Id="rId9" Type="http://schemas.openxmlformats.org/officeDocument/2006/relationships/hyperlink" Target="https://community.secop.gov.co/Public/Tendering/OpportunityDetail/Index?noticeUID=CO1.NTC.9383226&amp;isFromPublicArea=True&amp;isModal=False" TargetMode="External"/><Relationship Id="rId210" Type="http://schemas.openxmlformats.org/officeDocument/2006/relationships/hyperlink" Target="http://medellin.gestiontransparente.com/Rendicion/RegIngresoContract.aspx?p1=099-2026&amp;event=inicio" TargetMode="External"/><Relationship Id="rId448" Type="http://schemas.openxmlformats.org/officeDocument/2006/relationships/hyperlink" Target="http://medellin.gestiontransparente.com/Rendicion/RegIngresoContract.aspx?p1=228-2026&amp;event=inicio" TargetMode="External"/><Relationship Id="rId655" Type="http://schemas.openxmlformats.org/officeDocument/2006/relationships/hyperlink" Target="https://sapienciagov.sharepoint.com/:f:/s/PRUEBAGESTIONDOCUMENTAL/IgDn-04__a0MQItPTdE6_eEiARbr36D17qTXKN1s8IJMvcE?e=Mjrspj" TargetMode="External"/><Relationship Id="rId294" Type="http://schemas.openxmlformats.org/officeDocument/2006/relationships/hyperlink" Target="https://community.secop.gov.co/Public/Tendering/OpportunityDetail/Index?noticeUID=CO1.NTC.9535843&amp;isFromPublicArea=True&amp;isModal=False" TargetMode="External"/><Relationship Id="rId308" Type="http://schemas.openxmlformats.org/officeDocument/2006/relationships/hyperlink" Target="https://community.secop.gov.co/Public/Tendering/OpportunityDetail/Index?noticeUID=CO1.NTC.9536501&amp;isFromPublicArea=True&amp;isModal=False" TargetMode="External"/><Relationship Id="rId515" Type="http://schemas.openxmlformats.org/officeDocument/2006/relationships/hyperlink" Target="https://sapienciagov.sharepoint.com/:f:/s/PRUEBAGESTIONDOCUMENTAL/IgAu4RARTb2mRpdbcRFyJDAQAf70tZLBHRd4UA2G99benpk?e=gUhVek" TargetMode="External"/><Relationship Id="rId722" Type="http://schemas.openxmlformats.org/officeDocument/2006/relationships/hyperlink" Target="http://medellin.gestiontransparente.com/Rendicion/RegIngresoContract.aspx?p1=268-2026&amp;event=inicio" TargetMode="External"/><Relationship Id="rId89" Type="http://schemas.openxmlformats.org/officeDocument/2006/relationships/hyperlink" Target="http://medellin.gestiontransparente.com/Rendicion/RegIngresoContract.aspx?p1=041-2026&amp;event=inicio" TargetMode="External"/><Relationship Id="rId154" Type="http://schemas.openxmlformats.org/officeDocument/2006/relationships/hyperlink" Target="http://medellin.gestiontransparente.com/Rendicion/RegIngresoContract.aspx?p1=072-2026&amp;event=inicio" TargetMode="External"/><Relationship Id="rId361" Type="http://schemas.openxmlformats.org/officeDocument/2006/relationships/hyperlink" Target="https://community.secop.gov.co/Public/Tendering/OpportunityDetail/Index?noticeUID=CO1.NTC.9539568&amp;isFromPublicArea=True&amp;isModal=False" TargetMode="External"/><Relationship Id="rId599" Type="http://schemas.openxmlformats.org/officeDocument/2006/relationships/hyperlink" Target="https://sapienciagov.sharepoint.com/:f:/s/PRUEBAGESTIONDOCUMENTAL/IgA6KPd7IwOYR6xVAijoeEdfAcc8Nzoet1X5QSkKtd8RKXE?e=G2n4AG" TargetMode="External"/><Relationship Id="rId459" Type="http://schemas.openxmlformats.org/officeDocument/2006/relationships/hyperlink" Target="http://medellin.gestiontransparente.com/Rendicion/RegIngresoContract.aspx?p1=238-2026&amp;event=inicio" TargetMode="External"/><Relationship Id="rId666" Type="http://schemas.openxmlformats.org/officeDocument/2006/relationships/hyperlink" Target="https://sapienciagov.sharepoint.com/:f:/s/PRUEBAGESTIONDOCUMENTAL/IgDvCKJcvivkSaknohNoKFvHAWXOVcuIi7DQFQ9tlRBmo5k?e=hPe4Xr" TargetMode="External"/><Relationship Id="rId16" Type="http://schemas.openxmlformats.org/officeDocument/2006/relationships/hyperlink" Target="https://community.secop.gov.co/Public/Tendering/OpportunityDetail/Index?noticeUID=CO1.NTC.9384068&amp;isFromPublicArea=True&amp;isModal=False" TargetMode="External"/><Relationship Id="rId221" Type="http://schemas.openxmlformats.org/officeDocument/2006/relationships/hyperlink" Target="https://community.secop.gov.co/Public/Tendering/OpportunityDetail/Index?noticeUID=CO1.NTC.9425085&amp;isFromPublicArea=True&amp;isModal=False" TargetMode="External"/><Relationship Id="rId319" Type="http://schemas.openxmlformats.org/officeDocument/2006/relationships/hyperlink" Target="http://medellin.gestiontransparente.com/Rendicion/RegIngresoContract.aspx?p1=144-2026&amp;event=inicio" TargetMode="External"/><Relationship Id="rId526" Type="http://schemas.openxmlformats.org/officeDocument/2006/relationships/hyperlink" Target="https://sapienciagov.sharepoint.com/:f:/s/PRUEBAGESTIONDOCUMENTAL/IgDtAhZMZ4XLRaCJm3G6GYRWAQ6q6cKx5B6QbR_8K2pPotc?e=xjrUar" TargetMode="External"/><Relationship Id="rId733" Type="http://schemas.openxmlformats.org/officeDocument/2006/relationships/hyperlink" Target="http://medellin.gestiontransparente.com/Rendicion/RegIngresoContract.aspx?p1=OC165049-2026&amp;event=inicio" TargetMode="External"/><Relationship Id="rId165" Type="http://schemas.openxmlformats.org/officeDocument/2006/relationships/hyperlink" Target="https://community.secop.gov.co/Public/Tendering/OpportunityDetail/Index?noticeUID=CO1.NTC.9423458&amp;isFromPublicArea=True&amp;isModal=False" TargetMode="External"/><Relationship Id="rId372" Type="http://schemas.openxmlformats.org/officeDocument/2006/relationships/hyperlink" Target="https://community.secop.gov.co/Public/Tendering/OpportunityDetail/Index?noticeUID=CO1.NTC.9724174&amp;isFromPublicArea=True&amp;isModal=False" TargetMode="External"/><Relationship Id="rId677" Type="http://schemas.openxmlformats.org/officeDocument/2006/relationships/hyperlink" Target="https://sapienciagov.sharepoint.com/:f:/s/PRUEBAGESTIONDOCUMENTAL/IgAeLmaZ5SwASo54YxfjzuX-AcGGp0YPYPeTaoqeBJml3Qo?e=WNHNtb" TargetMode="External"/><Relationship Id="rId232" Type="http://schemas.openxmlformats.org/officeDocument/2006/relationships/hyperlink" Target="https://community.secop.gov.co/Public/Tendering/OpportunityDetail/Index?noticeUID=CO1.NTC.9417442&amp;isFromPublicArea=True&amp;isModal=False" TargetMode="External"/><Relationship Id="rId27" Type="http://schemas.openxmlformats.org/officeDocument/2006/relationships/hyperlink" Target="https://community.secop.gov.co/Public/Tendering/OpportunityDetail/Index?noticeUID=CO1.NTC.9383230&amp;isFromPublicArea=True&amp;isModal=False" TargetMode="External"/><Relationship Id="rId537" Type="http://schemas.openxmlformats.org/officeDocument/2006/relationships/hyperlink" Target="https://sapienciagov.sharepoint.com/:f:/s/PRUEBAGESTIONDOCUMENTAL/IgBLexlVjWnMR69PpSoBaTq-AfQx-OVuLuHnsd7XdUreojc?e=G5qPbu" TargetMode="External"/><Relationship Id="rId80" Type="http://schemas.openxmlformats.org/officeDocument/2006/relationships/hyperlink" Target="https://community.secop.gov.co/Public/Tendering/OpportunityDetail/Index?noticeUID=CO1.NTC.9406211&amp;isFromPublicArea=True&amp;isModal=False" TargetMode="External"/><Relationship Id="rId176" Type="http://schemas.openxmlformats.org/officeDocument/2006/relationships/hyperlink" Target="https://community.secop.gov.co/Public/Tendering/OpportunityDetail/Index?noticeUID=CO1.NTC.9419448&amp;isFromPublicArea=True&amp;isModal=False" TargetMode="External"/><Relationship Id="rId383" Type="http://schemas.openxmlformats.org/officeDocument/2006/relationships/hyperlink" Target="https://community.secop.gov.co/Public/Tendering/OpportunityDetail/Index?noticeUID=CO1.NTC.9721500&amp;isFromPublicArea=True&amp;isModal=False" TargetMode="External"/><Relationship Id="rId590" Type="http://schemas.openxmlformats.org/officeDocument/2006/relationships/hyperlink" Target="https://sapienciagov.sharepoint.com/:f:/s/PRUEBAGESTIONDOCUMENTAL/IgDVmy_Z0snEQY6hy4ENA3J3ATotZT57o0rh2Uk8d2aJW9Y?e=b8SDg3" TargetMode="External"/><Relationship Id="rId604" Type="http://schemas.openxmlformats.org/officeDocument/2006/relationships/hyperlink" Target="https://sapienciagov.sharepoint.com/:f:/s/PRUEBAGESTIONDOCUMENTAL/IgDngFqaAPCUSajLMcAZ3oMcASrY-aCYvKlF5SE2aRh0jBo?e=XXkMq2" TargetMode="External"/><Relationship Id="rId243" Type="http://schemas.openxmlformats.org/officeDocument/2006/relationships/hyperlink" Target="https://community.secop.gov.co/Public/Tendering/OpportunityDetail/Index?noticeUID=CO1.NTC.9513076&amp;isFromPublicArea=True&amp;isModal=False" TargetMode="External"/><Relationship Id="rId450" Type="http://schemas.openxmlformats.org/officeDocument/2006/relationships/hyperlink" Target="http://medellin.gestiontransparente.com/Rendicion/RegIngresoContract.aspx?p1=230-2026&amp;event=inicio" TargetMode="External"/><Relationship Id="rId688" Type="http://schemas.openxmlformats.org/officeDocument/2006/relationships/hyperlink" Target="https://sapienciagov.sharepoint.com/:f:/s/PRUEBAGESTIONDOCUMENTAL/IgDNTip8m6EFQZSO9DOpzZyiAVlJR1ToC3N5IkU9R0Q4IK0?e=dkgcCh" TargetMode="External"/><Relationship Id="rId38" Type="http://schemas.openxmlformats.org/officeDocument/2006/relationships/hyperlink" Target="https://community.secop.gov.co/Public/Tendering/OpportunityDetail/Index?noticeUID=CO1.NTC.9384517&amp;isFromPublicArea=True&amp;isModal=False" TargetMode="External"/><Relationship Id="rId103" Type="http://schemas.openxmlformats.org/officeDocument/2006/relationships/hyperlink" Target="https://community.secop.gov.co/Public/Tendering/OpportunityDetail/Index?noticeUID=CO1.NTC.9406083&amp;isFromPublicArea=True&amp;isModal=False" TargetMode="External"/><Relationship Id="rId310" Type="http://schemas.openxmlformats.org/officeDocument/2006/relationships/hyperlink" Target="https://community.secop.gov.co/Public/Tendering/OpportunityDetail/Index?noticeUID=CO1.NTC.9512383&amp;isFromPublicArea=True&amp;isModal=False" TargetMode="External"/><Relationship Id="rId548" Type="http://schemas.openxmlformats.org/officeDocument/2006/relationships/hyperlink" Target="https://sapienciagov.sharepoint.com/:f:/s/PRUEBAGESTIONDOCUMENTAL/IgCOS-V9G3CHSa8NuV4SZnkxAXETcPQjPVjuFDLyibrO0Lo?e=TazHDR" TargetMode="External"/><Relationship Id="rId91" Type="http://schemas.openxmlformats.org/officeDocument/2006/relationships/hyperlink" Target="http://medellin.gestiontransparente.com/Rendicion/RegIngresoContract.aspx?p1=043-2026&amp;event=inicio" TargetMode="External"/><Relationship Id="rId187" Type="http://schemas.openxmlformats.org/officeDocument/2006/relationships/hyperlink" Target="http://medellin.gestiontransparente.com/Rendicion/RegIngresoContract.aspx?p1=084-2026&amp;event=" TargetMode="External"/><Relationship Id="rId394" Type="http://schemas.openxmlformats.org/officeDocument/2006/relationships/hyperlink" Target="https://community.secop.gov.co/Public/Tendering/OpportunityDetail/Index?noticeUID=CO1.NTC.9820281&amp;isFromPublicArea=True&amp;isModal=False" TargetMode="External"/><Relationship Id="rId408" Type="http://schemas.openxmlformats.org/officeDocument/2006/relationships/hyperlink" Target="http://medellin.gestiontransparente.com/Rendicion/RegIngresoContract.aspx?p1=186-2026&amp;event=inicio" TargetMode="External"/><Relationship Id="rId615" Type="http://schemas.openxmlformats.org/officeDocument/2006/relationships/hyperlink" Target="https://sapienciagov.sharepoint.com/:f:/s/PRUEBAGESTIONDOCUMENTAL/IgDG998BkKhhRoke75RcDR5CAREwMKIsM6YKebe3u4QNAro?e=1Mn2pN" TargetMode="External"/><Relationship Id="rId254" Type="http://schemas.openxmlformats.org/officeDocument/2006/relationships/hyperlink" Target="http://medellin.gestiontransparente.com/Rendicion/RegIngresoContract.aspx?p1=111-2026&amp;event=inicio" TargetMode="External"/><Relationship Id="rId699" Type="http://schemas.openxmlformats.org/officeDocument/2006/relationships/hyperlink" Target="https://sapienciagov.sharepoint.com/:f:/s/PRUEBAGESTIONDOCUMENTAL/IgDqxw0g-BT8S5OKlovOgDRoAQIzZAY3I0sPogKLhsjdsC0?e=WheuWt" TargetMode="External"/><Relationship Id="rId49" Type="http://schemas.openxmlformats.org/officeDocument/2006/relationships/hyperlink" Target="http://medellin.gestiontransparente.com/Rendicion/RegIngresoContract.aspx?p1=013-2026&amp;event=inicio" TargetMode="External"/><Relationship Id="rId114" Type="http://schemas.openxmlformats.org/officeDocument/2006/relationships/hyperlink" Target="https://community.secop.gov.co/Public/Tendering/OpportunityDetail/Index?noticeUID=CO1.NTC.9405874&amp;isFromPublicArea=True&amp;isModal=False" TargetMode="External"/><Relationship Id="rId461" Type="http://schemas.openxmlformats.org/officeDocument/2006/relationships/hyperlink" Target="http://medellin.gestiontransparente.com/Rendicion/RegIngresoContract.aspx?p1=240-2026&amp;event=inicio" TargetMode="External"/><Relationship Id="rId559" Type="http://schemas.openxmlformats.org/officeDocument/2006/relationships/hyperlink" Target="https://sapienciagov.sharepoint.com/:f:/s/PRUEBAGESTIONDOCUMENTAL/IgAF4Euv7QU6RIt0GCzNAv6CAaMSfh99GsKGir-QbiW8haU?e=tMCEor" TargetMode="External"/><Relationship Id="rId198" Type="http://schemas.openxmlformats.org/officeDocument/2006/relationships/hyperlink" Target="https://community.secop.gov.co/Public/Tendering/OpportunityDetail/Index?noticeUID=CO1.NTC.9539498&amp;isFromPublicArea=True&amp;isModal=False" TargetMode="External"/><Relationship Id="rId321" Type="http://schemas.openxmlformats.org/officeDocument/2006/relationships/hyperlink" Target="http://medellin.gestiontransparente.com/Rendicion/RegIngresoContract.aspx?p1=145-2026&amp;event=inicio" TargetMode="External"/><Relationship Id="rId419" Type="http://schemas.openxmlformats.org/officeDocument/2006/relationships/hyperlink" Target="http://medellin.gestiontransparente.com/Rendicion/RegIngresoContract.aspx?p1=197-2026&amp;event=inicio" TargetMode="External"/><Relationship Id="rId626" Type="http://schemas.openxmlformats.org/officeDocument/2006/relationships/hyperlink" Target="https://sapienciagov.sharepoint.com/:f:/s/PRUEBAGESTIONDOCUMENTAL/IgAxBopUVcrlT4JDkQpn704yAVk5fjYT5MkYAKLAcdshSaA?e=uqyZQf" TargetMode="External"/><Relationship Id="rId265" Type="http://schemas.openxmlformats.org/officeDocument/2006/relationships/hyperlink" Target="http://medellin.gestiontransparente.com/Rendicion/RegIngresoContract.aspx?p1=122-2026&amp;event=inicio" TargetMode="External"/><Relationship Id="rId472" Type="http://schemas.openxmlformats.org/officeDocument/2006/relationships/hyperlink" Target="https://sapienciagov.sharepoint.com/:f:/s/PRUEBAGESTIONDOCUMENTAL/IgC-8nQJ24cqR6wb9dzY3V6DAckZOSL_LhoQlkgYXwJCWuc?e=NvST7C" TargetMode="External"/><Relationship Id="rId125" Type="http://schemas.openxmlformats.org/officeDocument/2006/relationships/hyperlink" Target="https://community.secop.gov.co/Public/Tendering/OpportunityDetail/Index?noticeUID=CO1.NTC.9405974&amp;isFromPublicArea=True&amp;isModal=False" TargetMode="External"/><Relationship Id="rId332" Type="http://schemas.openxmlformats.org/officeDocument/2006/relationships/hyperlink" Target="https://community.secop.gov.co/Public/Tendering/OpportunityDetail/Index?noticeUID=CO1.NTC.9643273&amp;isFromPublicArea=True&amp;isModal=False" TargetMode="External"/><Relationship Id="rId637" Type="http://schemas.openxmlformats.org/officeDocument/2006/relationships/hyperlink" Target="http://medellin.gestiontransparente.com/Rendicion/RegIngresoContract.aspx?p1=262-2026&amp;event=inicio" TargetMode="External"/><Relationship Id="rId276" Type="http://schemas.openxmlformats.org/officeDocument/2006/relationships/hyperlink" Target="http://medellin.gestiontransparente.com/Rendicion/RegIngresoContract.aspx?p1=133-2026&amp;event=inicio" TargetMode="External"/><Relationship Id="rId483" Type="http://schemas.openxmlformats.org/officeDocument/2006/relationships/hyperlink" Target="https://sapienciagov.sharepoint.com/:f:/s/PRUEBAGESTIONDOCUMENTAL/IgDdeSrtpLNGSKyCbmXNAqNwARxQCCk1h4Rfn9pR21RMkdc?e=PtFt9M" TargetMode="External"/><Relationship Id="rId690" Type="http://schemas.openxmlformats.org/officeDocument/2006/relationships/hyperlink" Target="https://sapienciagov.sharepoint.com/:x:/s/PRUEBAGESTIONDOCUMENTAL/IQBarMcpHL7nToF4suf6KhDNAdvn81Q_wWG7iplpTm-jahk?e=pc1c9J" TargetMode="External"/><Relationship Id="rId704" Type="http://schemas.openxmlformats.org/officeDocument/2006/relationships/hyperlink" Target="https://sapienciagov.sharepoint.com/:f:/s/PRUEBAGESTIONDOCUMENTAL/IgCxzK13S7PATYNkMF0o1UpVAZBTWY35WVeCuy2DwHt2d6Y?e=JjNIv3" TargetMode="External"/><Relationship Id="rId40" Type="http://schemas.openxmlformats.org/officeDocument/2006/relationships/hyperlink" Target="https://community.secop.gov.co/Public/Tendering/OpportunityDetail/Index?noticeUID=CO1.NTC.9383953&amp;isFromPublicArea=True&amp;isModal=False" TargetMode="External"/><Relationship Id="rId136" Type="http://schemas.openxmlformats.org/officeDocument/2006/relationships/hyperlink" Target="https://community.secop.gov.co/Public/Tendering/OpportunityDetail/Index?noticeUID=CO1.NTC.9406237&amp;isFromPublicArea=True&amp;isModal=False" TargetMode="External"/><Relationship Id="rId343" Type="http://schemas.openxmlformats.org/officeDocument/2006/relationships/hyperlink" Target="http://medellin.gestiontransparente.com/Rendicion/RegIngresoContract.aspx?p1=155-2026&amp;event=inicio" TargetMode="External"/><Relationship Id="rId550" Type="http://schemas.openxmlformats.org/officeDocument/2006/relationships/hyperlink" Target="https://sapienciagov.sharepoint.com/:f:/s/PRUEBAGESTIONDOCUMENTAL/IgBlCGn7a9gbSbT4hGPMbsfwAfDac0CAEoBMGuPf-OTHHck?e=HYioiH" TargetMode="External"/><Relationship Id="rId203" Type="http://schemas.openxmlformats.org/officeDocument/2006/relationships/hyperlink" Target="http://medellin.gestiontransparente.com/Rendicion/RegIngresoContract.aspx?p1=092-2026&amp;event=inicio" TargetMode="External"/><Relationship Id="rId648" Type="http://schemas.openxmlformats.org/officeDocument/2006/relationships/hyperlink" Target="https://sapienciagov.sharepoint.com/:f:/s/PRUEBAGESTIONDOCUMENTAL/IgB3G-KdfZ2JRo_972WQsdIFASlLCA4yL66B3gGZ-mi5s60?e=zDxyY7" TargetMode="External"/><Relationship Id="rId287" Type="http://schemas.openxmlformats.org/officeDocument/2006/relationships/hyperlink" Target="https://community.secop.gov.co/Public/Tendering/OpportunityDetail/Index?noticeUID=CO1.NTC.9514411&amp;isFromPublicArea=True&amp;isModal=False" TargetMode="External"/><Relationship Id="rId410" Type="http://schemas.openxmlformats.org/officeDocument/2006/relationships/hyperlink" Target="http://medellin.gestiontransparente.com/Rendicion/RegIngresoContract.aspx?p1=188-2026&amp;event=inicio" TargetMode="External"/><Relationship Id="rId494" Type="http://schemas.openxmlformats.org/officeDocument/2006/relationships/hyperlink" Target="https://sapienciagov.sharepoint.com/:f:/s/PRUEBAGESTIONDOCUMENTAL/IgBa_JQfjv3wTKcAPu6AGzLaAZP6KULZPusF4Ds1L4eE0n0?e=GoZddW" TargetMode="External"/><Relationship Id="rId508" Type="http://schemas.openxmlformats.org/officeDocument/2006/relationships/hyperlink" Target="https://sapienciagov.sharepoint.com/:f:/s/PRUEBAGESTIONDOCUMENTAL/IgBM8zD6T--4RLaDYMgbzrkOAXb3FLjvPmUAzfq9HqlL5g4?e=z29CB4" TargetMode="External"/><Relationship Id="rId715" Type="http://schemas.openxmlformats.org/officeDocument/2006/relationships/hyperlink" Target="https://sapienciagov.sharepoint.com/:f:/s/PRUEBAGESTIONDOCUMENTAL/IgDm8Ul-xN0ORZKRK7IQm27wAb-1D_MsDpzrcWWIAzkJsT8?e=7vUosP" TargetMode="External"/><Relationship Id="rId147" Type="http://schemas.openxmlformats.org/officeDocument/2006/relationships/hyperlink" Target="https://community.secop.gov.co/Public/Tendering/OpportunityDetail/Index?noticeUID=CO1.NTC.9418184&amp;isFromPublicArea=True&amp;isModal=False" TargetMode="External"/><Relationship Id="rId354" Type="http://schemas.openxmlformats.org/officeDocument/2006/relationships/hyperlink" Target="https://community.secop.gov.co/Public/Tendering/OpportunityDetail/Index?noticeUID=CO1.NTC.9540138&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4" tint="0.39997558519241921"/>
  </sheetPr>
  <dimension ref="A1:BZ284"/>
  <sheetViews>
    <sheetView tabSelected="1" topLeftCell="E1" zoomScaleNormal="100" workbookViewId="0">
      <pane ySplit="1" topLeftCell="A253" activePane="bottomLeft" state="frozen"/>
      <selection pane="bottomLeft" activeCell="E275" sqref="E275"/>
    </sheetView>
  </sheetViews>
  <sheetFormatPr baseColWidth="10" defaultColWidth="9.140625" defaultRowHeight="15"/>
  <cols>
    <col min="1" max="1" width="12.5703125" customWidth="1"/>
    <col min="2" max="3" width="5" customWidth="1"/>
    <col min="4" max="4" width="33.7109375" customWidth="1"/>
    <col min="5" max="5" width="13.85546875" bestFit="1" customWidth="1"/>
    <col min="6" max="6" width="2" customWidth="1"/>
    <col min="7" max="7" width="11.140625" bestFit="1" customWidth="1"/>
    <col min="8" max="8" width="1.85546875" customWidth="1"/>
    <col min="9" max="9" width="10.7109375" bestFit="1" customWidth="1"/>
    <col min="10" max="10" width="7.140625" customWidth="1"/>
    <col min="11" max="11" width="10" bestFit="1" customWidth="1"/>
    <col min="12" max="12" width="7.140625" bestFit="1" customWidth="1"/>
    <col min="13" max="13" width="7.85546875" style="6" customWidth="1"/>
    <col min="14" max="14" width="10.7109375" customWidth="1"/>
    <col min="15" max="15" width="12.7109375" bestFit="1" customWidth="1"/>
    <col min="16" max="16" width="10.28515625" bestFit="1" customWidth="1"/>
    <col min="17" max="17" width="7.85546875" customWidth="1"/>
    <col min="18" max="18" width="15.85546875" customWidth="1"/>
    <col min="19" max="19" width="15" customWidth="1"/>
    <col min="20" max="20" width="37.7109375" customWidth="1"/>
    <col min="21" max="21" width="7.7109375" style="3" customWidth="1"/>
    <col min="22" max="23" width="12.28515625" customWidth="1"/>
    <col min="24" max="24" width="10" customWidth="1"/>
    <col min="25" max="25" width="38.28515625" customWidth="1"/>
    <col min="26" max="26" width="25" style="95" bestFit="1" customWidth="1"/>
    <col min="27" max="27" width="8.5703125" customWidth="1"/>
    <col min="28" max="28" width="29" customWidth="1"/>
    <col min="29" max="29" width="23.28515625" customWidth="1"/>
    <col min="30" max="30" width="11" customWidth="1"/>
    <col min="31" max="31" width="11.42578125" customWidth="1"/>
    <col min="32" max="32" width="9.5703125" customWidth="1"/>
    <col min="33" max="34" width="11.140625" customWidth="1"/>
    <col min="35" max="35" width="10.7109375" customWidth="1"/>
    <col min="36" max="36" width="12.140625" customWidth="1"/>
    <col min="37" max="37" width="11.85546875" customWidth="1"/>
    <col min="38" max="38" width="12.140625" customWidth="1"/>
    <col min="39" max="39" width="14.5703125" style="7" customWidth="1"/>
    <col min="40" max="40" width="15.28515625" style="8" customWidth="1"/>
    <col min="41" max="41" width="11.42578125" customWidth="1"/>
    <col min="42" max="42" width="13" style="8" customWidth="1"/>
    <col min="43" max="43" width="11.42578125" style="6" customWidth="1"/>
    <col min="44" max="44" width="14" style="8" customWidth="1"/>
    <col min="45" max="45" width="11.42578125" style="6" customWidth="1"/>
    <col min="46" max="46" width="10.7109375" style="7" customWidth="1"/>
    <col min="47" max="47" width="11.42578125" style="6" customWidth="1"/>
    <col min="48" max="48" width="14" style="7" customWidth="1"/>
    <col min="49" max="49" width="11.42578125" style="6" customWidth="1"/>
    <col min="50" max="50" width="13.140625" style="7" customWidth="1"/>
    <col min="51" max="51" width="11.42578125" style="6" customWidth="1"/>
    <col min="52" max="52" width="14" style="7" customWidth="1"/>
    <col min="53" max="53" width="11.42578125" style="6" customWidth="1"/>
    <col min="54" max="54" width="14" style="7" customWidth="1"/>
    <col min="55" max="55" width="11.42578125" style="6" customWidth="1"/>
    <col min="56" max="56" width="11.42578125" style="7" customWidth="1"/>
    <col min="57" max="57" width="12.42578125" customWidth="1"/>
    <col min="58" max="58" width="11.7109375" customWidth="1"/>
    <col min="59" max="59" width="11.42578125" customWidth="1"/>
    <col min="60" max="60" width="11.7109375" customWidth="1"/>
    <col min="61" max="61" width="11.42578125" customWidth="1"/>
    <col min="62" max="62" width="30.5703125" customWidth="1"/>
    <col min="63" max="63" width="21.5703125" customWidth="1"/>
    <col min="64" max="64" width="33.28515625" customWidth="1"/>
    <col min="65" max="65" width="15.42578125" customWidth="1"/>
    <col min="66" max="66" width="11.42578125" customWidth="1"/>
    <col min="67" max="67" width="14" customWidth="1"/>
    <col min="68" max="68" width="12.7109375" customWidth="1"/>
    <col min="69" max="69" width="12.140625" style="6" customWidth="1"/>
    <col min="70" max="70" width="21.140625" style="6" bestFit="1" customWidth="1"/>
    <col min="71" max="72" width="11.42578125" style="9"/>
    <col min="73" max="73" width="13.140625" style="9" customWidth="1"/>
    <col min="74" max="74" width="17.5703125" customWidth="1"/>
    <col min="75" max="75" width="21.85546875" customWidth="1"/>
    <col min="76" max="77" width="11.42578125"/>
    <col min="78" max="78" width="14.5703125" customWidth="1"/>
  </cols>
  <sheetData>
    <row r="1" spans="1:78" s="1" customFormat="1" ht="54.75" customHeight="1">
      <c r="A1" s="115" t="s">
        <v>0</v>
      </c>
      <c r="B1" s="115" t="s">
        <v>1</v>
      </c>
      <c r="C1" s="115" t="s">
        <v>2</v>
      </c>
      <c r="D1" s="116" t="s">
        <v>3</v>
      </c>
      <c r="E1" s="116" t="s">
        <v>4</v>
      </c>
      <c r="F1" s="116"/>
      <c r="G1" s="116" t="s">
        <v>5</v>
      </c>
      <c r="H1" s="116"/>
      <c r="I1" s="116" t="s">
        <v>6</v>
      </c>
      <c r="J1" s="116" t="s">
        <v>7</v>
      </c>
      <c r="K1" s="116" t="s">
        <v>8</v>
      </c>
      <c r="L1" s="116" t="s">
        <v>9</v>
      </c>
      <c r="M1" s="115" t="s">
        <v>10</v>
      </c>
      <c r="N1" s="115" t="s">
        <v>11</v>
      </c>
      <c r="O1" s="115" t="s">
        <v>12</v>
      </c>
      <c r="P1" s="116" t="s">
        <v>13</v>
      </c>
      <c r="Q1" s="116" t="s">
        <v>14</v>
      </c>
      <c r="R1" s="116" t="s">
        <v>15</v>
      </c>
      <c r="S1" s="116" t="s">
        <v>16</v>
      </c>
      <c r="T1" s="116" t="s">
        <v>17</v>
      </c>
      <c r="U1" s="116" t="s">
        <v>18</v>
      </c>
      <c r="V1" s="116" t="s">
        <v>19</v>
      </c>
      <c r="W1" s="116" t="s">
        <v>20</v>
      </c>
      <c r="X1" s="116" t="s">
        <v>21</v>
      </c>
      <c r="Y1" s="116" t="s">
        <v>22</v>
      </c>
      <c r="Z1" s="116" t="s">
        <v>23</v>
      </c>
      <c r="AA1" s="115" t="s">
        <v>24</v>
      </c>
      <c r="AB1" s="115" t="s">
        <v>25</v>
      </c>
      <c r="AC1" s="115" t="s">
        <v>26</v>
      </c>
      <c r="AD1" s="115" t="s">
        <v>27</v>
      </c>
      <c r="AE1" s="115" t="s">
        <v>28</v>
      </c>
      <c r="AF1" s="115" t="s">
        <v>29</v>
      </c>
      <c r="AG1" s="115" t="s">
        <v>30</v>
      </c>
      <c r="AH1" s="115" t="s">
        <v>31</v>
      </c>
      <c r="AI1" s="115" t="s">
        <v>32</v>
      </c>
      <c r="AJ1" s="115" t="s">
        <v>33</v>
      </c>
      <c r="AK1" s="115" t="s">
        <v>34</v>
      </c>
      <c r="AL1" s="115" t="s">
        <v>35</v>
      </c>
      <c r="AM1" s="117" t="s">
        <v>36</v>
      </c>
      <c r="AN1" s="117" t="s">
        <v>37</v>
      </c>
      <c r="AO1" s="118" t="s">
        <v>38</v>
      </c>
      <c r="AP1" s="119" t="s">
        <v>39</v>
      </c>
      <c r="AQ1" s="116" t="s">
        <v>40</v>
      </c>
      <c r="AR1" s="119" t="s">
        <v>41</v>
      </c>
      <c r="AS1" s="116" t="s">
        <v>42</v>
      </c>
      <c r="AT1" s="119" t="s">
        <v>43</v>
      </c>
      <c r="AU1" s="116" t="s">
        <v>44</v>
      </c>
      <c r="AV1" s="119" t="s">
        <v>45</v>
      </c>
      <c r="AW1" s="116" t="s">
        <v>46</v>
      </c>
      <c r="AX1" s="119" t="s">
        <v>47</v>
      </c>
      <c r="AY1" s="116" t="s">
        <v>48</v>
      </c>
      <c r="AZ1" s="119" t="s">
        <v>49</v>
      </c>
      <c r="BA1" s="116" t="s">
        <v>50</v>
      </c>
      <c r="BB1" s="119" t="s">
        <v>51</v>
      </c>
      <c r="BC1" s="116" t="s">
        <v>52</v>
      </c>
      <c r="BD1" s="119" t="s">
        <v>53</v>
      </c>
      <c r="BE1" s="115" t="s">
        <v>54</v>
      </c>
      <c r="BF1" s="115" t="s">
        <v>55</v>
      </c>
      <c r="BG1" s="115" t="s">
        <v>56</v>
      </c>
      <c r="BH1" s="115" t="s">
        <v>57</v>
      </c>
      <c r="BI1" s="115" t="s">
        <v>58</v>
      </c>
      <c r="BJ1" s="116" t="s">
        <v>59</v>
      </c>
      <c r="BK1" s="116" t="s">
        <v>60</v>
      </c>
      <c r="BL1" s="116" t="s">
        <v>61</v>
      </c>
      <c r="BM1" s="116" t="s">
        <v>62</v>
      </c>
      <c r="BN1" s="116" t="s">
        <v>63</v>
      </c>
      <c r="BO1" s="115" t="s">
        <v>64</v>
      </c>
      <c r="BP1" s="115" t="s">
        <v>65</v>
      </c>
      <c r="BQ1" s="116" t="s">
        <v>66</v>
      </c>
      <c r="BR1" s="116" t="s">
        <v>67</v>
      </c>
      <c r="BS1" s="120" t="s">
        <v>68</v>
      </c>
      <c r="BT1" s="120" t="s">
        <v>69</v>
      </c>
      <c r="BU1" s="120" t="s">
        <v>70</v>
      </c>
      <c r="BV1" s="115" t="s">
        <v>71</v>
      </c>
      <c r="BW1" s="115" t="s">
        <v>72</v>
      </c>
      <c r="BX1" s="116" t="s">
        <v>73</v>
      </c>
      <c r="BY1" s="115" t="s">
        <v>74</v>
      </c>
      <c r="BZ1" s="115" t="s">
        <v>75</v>
      </c>
    </row>
    <row r="2" spans="1:78" s="2" customFormat="1">
      <c r="A2" s="4" t="s">
        <v>76</v>
      </c>
      <c r="B2" s="4">
        <v>1</v>
      </c>
      <c r="C2" s="4"/>
      <c r="D2" s="4" t="str">
        <f>+CONCATENATE(E2,F2,G2,H2,I2)</f>
        <v>JOHNATTAN STEVEN OROZCO/MARÍA NOHEMY ZULETA MONTOYA/LAURA CRISTINA ZAPATA VASQUEZ</v>
      </c>
      <c r="E2" s="5" t="s">
        <v>77</v>
      </c>
      <c r="F2" s="5" t="s">
        <v>78</v>
      </c>
      <c r="G2" s="5" t="s">
        <v>79</v>
      </c>
      <c r="H2" s="5" t="s">
        <v>78</v>
      </c>
      <c r="I2" s="5" t="s">
        <v>80</v>
      </c>
      <c r="J2" s="4">
        <v>3010</v>
      </c>
      <c r="K2" s="10">
        <v>46020</v>
      </c>
      <c r="L2" s="4">
        <v>3639</v>
      </c>
      <c r="M2" s="11">
        <v>87</v>
      </c>
      <c r="N2" s="10">
        <f>+VLOOKUP(M2,Hoja1!A:B,2,0)</f>
        <v>46027</v>
      </c>
      <c r="O2" s="10" t="s">
        <v>81</v>
      </c>
      <c r="P2" s="11" t="s">
        <v>82</v>
      </c>
      <c r="Q2" s="18" t="s">
        <v>83</v>
      </c>
      <c r="R2" s="4" t="str">
        <f>IF(ISNUMBER(FIND("-",S2)),"PERSONA JURIDICA","PERSONA NATURAL")</f>
        <v>PERSONA NATURAL</v>
      </c>
      <c r="S2" s="4">
        <v>1020486601</v>
      </c>
      <c r="T2" s="4" t="s">
        <v>80</v>
      </c>
      <c r="U2" s="18" t="s">
        <v>84</v>
      </c>
      <c r="V2" s="10">
        <v>45822</v>
      </c>
      <c r="W2" s="10">
        <f>+EDATE(V2,36)</f>
        <v>46918</v>
      </c>
      <c r="X2" s="4">
        <v>93151507</v>
      </c>
      <c r="Y2" s="4" t="s">
        <v>85</v>
      </c>
      <c r="Z2" s="59" t="str">
        <f t="shared" ref="Z2:Z33" si="0">+UPPER(Y2)</f>
        <v>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v>
      </c>
      <c r="AA2" s="4" t="s">
        <v>86</v>
      </c>
      <c r="AB2" s="4" t="s">
        <v>87</v>
      </c>
      <c r="AC2" s="4" t="s">
        <v>88</v>
      </c>
      <c r="AD2" s="10">
        <v>46027</v>
      </c>
      <c r="AE2" s="10">
        <v>46027</v>
      </c>
      <c r="AF2" s="10">
        <v>46027</v>
      </c>
      <c r="AG2" s="10">
        <v>46295</v>
      </c>
      <c r="AH2" s="10" t="e">
        <f>+VLOOKUP(P2,#REF!,5,0)</f>
        <v>#REF!</v>
      </c>
      <c r="AI2" s="4">
        <f t="shared" ref="AI2:AI18" si="1">DAYS360(N2,AD2,(FALSE))</f>
        <v>0</v>
      </c>
      <c r="AJ2" s="10">
        <v>46027</v>
      </c>
      <c r="AK2" s="4">
        <f>DAYS360(AJ2,AF2,(FALSE))</f>
        <v>0</v>
      </c>
      <c r="AL2" s="4">
        <f>(YEAR(AG2)-YEAR(AF2))*360 + (MONTH(AG2)-MONTH(AF2))*30 + (DAY(AG2)-DAY(AF2))+1</f>
        <v>266</v>
      </c>
      <c r="AM2" s="12">
        <f>+VLOOKUP(AA2,Honorarios!A1:B19,2,0)</f>
        <v>7308240</v>
      </c>
      <c r="AN2" s="12">
        <f>+AM2/30*AL2</f>
        <v>64799728</v>
      </c>
      <c r="AO2" s="4">
        <v>9240298</v>
      </c>
      <c r="AP2" s="12">
        <v>64799728</v>
      </c>
      <c r="AQ2" s="11" t="s">
        <v>83</v>
      </c>
      <c r="AR2" s="64">
        <v>0</v>
      </c>
      <c r="AS2" s="11" t="s">
        <v>83</v>
      </c>
      <c r="AT2" s="12">
        <v>0</v>
      </c>
      <c r="AU2" s="11" t="s">
        <v>83</v>
      </c>
      <c r="AV2" s="12">
        <v>0</v>
      </c>
      <c r="AW2" s="11" t="s">
        <v>83</v>
      </c>
      <c r="AX2" s="12">
        <v>0</v>
      </c>
      <c r="AY2" s="11" t="s">
        <v>83</v>
      </c>
      <c r="AZ2" s="12">
        <v>0</v>
      </c>
      <c r="BA2" s="11" t="s">
        <v>83</v>
      </c>
      <c r="BB2" s="12">
        <v>0</v>
      </c>
      <c r="BC2" s="11" t="s">
        <v>83</v>
      </c>
      <c r="BD2" s="12">
        <v>0</v>
      </c>
      <c r="BE2" s="13">
        <f>+SUM(BD2,BB2,AZ2,AX2,AV2,AT2,AR2,AP2)</f>
        <v>64799728</v>
      </c>
      <c r="BF2" s="4">
        <v>7201407741</v>
      </c>
      <c r="BG2" s="10">
        <v>46027</v>
      </c>
      <c r="BH2" s="4">
        <v>8201407818</v>
      </c>
      <c r="BI2" s="10">
        <v>46027</v>
      </c>
      <c r="BJ2" s="4" t="s">
        <v>89</v>
      </c>
      <c r="BK2" s="4" t="s">
        <v>90</v>
      </c>
      <c r="BL2" s="14" t="s">
        <v>91</v>
      </c>
      <c r="BM2" s="11">
        <f>+VLOOKUP(BL2,Supervisores!A:B,2,0)</f>
        <v>98552967</v>
      </c>
      <c r="BN2" s="69" t="s">
        <v>92</v>
      </c>
      <c r="BO2" s="71" t="s">
        <v>93</v>
      </c>
      <c r="BP2" s="10">
        <v>46048</v>
      </c>
      <c r="BQ2" s="17">
        <v>46027</v>
      </c>
      <c r="BR2" s="11" t="s">
        <v>94</v>
      </c>
      <c r="BS2" s="17">
        <v>46027</v>
      </c>
      <c r="BT2" s="17">
        <v>46482</v>
      </c>
      <c r="BU2" s="17">
        <v>46027</v>
      </c>
      <c r="BV2" s="5" t="s">
        <v>95</v>
      </c>
      <c r="BW2" s="44" t="s">
        <v>96</v>
      </c>
      <c r="BX2" s="5">
        <v>10</v>
      </c>
      <c r="BY2" s="71" t="s">
        <v>97</v>
      </c>
      <c r="BZ2" s="4"/>
    </row>
    <row r="3" spans="1:78" s="2" customFormat="1">
      <c r="A3" s="4" t="s">
        <v>76</v>
      </c>
      <c r="B3" s="4">
        <v>2</v>
      </c>
      <c r="C3" s="4"/>
      <c r="D3" s="4" t="str">
        <f t="shared" ref="D3:D66" si="2">+CONCATENATE(E3,F3,G3,H3,I3)</f>
        <v>JOHNATTAN STEVEN OROZCO/MARÍA NOHEMY ZULETA MONTOYA/LEYDY VIVIANA SÁNCHEZ GONZÁLEZ</v>
      </c>
      <c r="E3" s="5" t="s">
        <v>77</v>
      </c>
      <c r="F3" s="5" t="s">
        <v>78</v>
      </c>
      <c r="G3" s="5" t="s">
        <v>79</v>
      </c>
      <c r="H3" s="5" t="s">
        <v>78</v>
      </c>
      <c r="I3" s="5" t="s">
        <v>98</v>
      </c>
      <c r="J3" s="4">
        <v>3009</v>
      </c>
      <c r="K3" s="10">
        <v>46020</v>
      </c>
      <c r="L3" s="4">
        <v>3640</v>
      </c>
      <c r="M3" s="11">
        <v>87</v>
      </c>
      <c r="N3" s="10">
        <f>+VLOOKUP(M3,Hoja1!A:B,2,0)</f>
        <v>46027</v>
      </c>
      <c r="O3" s="10" t="s">
        <v>99</v>
      </c>
      <c r="P3" s="11" t="s">
        <v>100</v>
      </c>
      <c r="Q3" s="18" t="s">
        <v>83</v>
      </c>
      <c r="R3" s="4" t="str">
        <f t="shared" ref="R3:R66" si="3">IF(ISNUMBER(FIND("-",S3)),"PERSONA JURIDICA","PERSONA NATURAL")</f>
        <v>PERSONA NATURAL</v>
      </c>
      <c r="S3" s="4">
        <v>1152692831</v>
      </c>
      <c r="T3" s="4" t="s">
        <v>101</v>
      </c>
      <c r="U3" s="18" t="s">
        <v>102</v>
      </c>
      <c r="V3" s="10">
        <v>45471</v>
      </c>
      <c r="W3" s="10">
        <f t="shared" ref="W3:W66" si="4">+EDATE(V3,36)</f>
        <v>46566</v>
      </c>
      <c r="X3" s="4">
        <v>93151507</v>
      </c>
      <c r="Y3" s="4" t="s">
        <v>103</v>
      </c>
      <c r="Z3" s="59" t="str">
        <f t="shared" si="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3" s="4" t="s">
        <v>104</v>
      </c>
      <c r="AB3" s="4" t="s">
        <v>105</v>
      </c>
      <c r="AC3" s="4" t="s">
        <v>106</v>
      </c>
      <c r="AD3" s="10">
        <v>46027</v>
      </c>
      <c r="AE3" s="10">
        <v>46027</v>
      </c>
      <c r="AF3" s="10">
        <v>46027</v>
      </c>
      <c r="AG3" s="10">
        <v>46295</v>
      </c>
      <c r="AH3" s="10" t="e">
        <f>+VLOOKUP(P3,#REF!,5,0)</f>
        <v>#REF!</v>
      </c>
      <c r="AI3" s="4">
        <f t="shared" si="1"/>
        <v>0</v>
      </c>
      <c r="AJ3" s="10">
        <v>46027</v>
      </c>
      <c r="AK3" s="4">
        <f t="shared" ref="AK3:AK66" si="5">DAYS360(AJ3,AF3,(FALSE))</f>
        <v>0</v>
      </c>
      <c r="AL3" s="4">
        <f t="shared" ref="AL3:AL66" si="6">(YEAR(AG3)-YEAR(AF3))*360 + (MONTH(AG3)-MONTH(AF3))*30 + (DAY(AG3)-DAY(AF3))+1</f>
        <v>266</v>
      </c>
      <c r="AM3" s="12">
        <f>+VLOOKUP(AA3,Honorarios!A2:B20,2,0)</f>
        <v>4818574</v>
      </c>
      <c r="AN3" s="12">
        <f t="shared" ref="AN3:AN66" si="7">+AM3/30*AL3</f>
        <v>42724689.466666669</v>
      </c>
      <c r="AO3" s="4">
        <v>9250094</v>
      </c>
      <c r="AP3" s="12">
        <v>29907282</v>
      </c>
      <c r="AQ3" s="11">
        <v>9240302</v>
      </c>
      <c r="AR3" s="47">
        <v>12817407</v>
      </c>
      <c r="AS3" s="11" t="s">
        <v>83</v>
      </c>
      <c r="AT3" s="12">
        <v>0</v>
      </c>
      <c r="AU3" s="11" t="s">
        <v>83</v>
      </c>
      <c r="AV3" s="12">
        <v>0</v>
      </c>
      <c r="AW3" s="11" t="s">
        <v>83</v>
      </c>
      <c r="AX3" s="12">
        <v>0</v>
      </c>
      <c r="AY3" s="11" t="s">
        <v>83</v>
      </c>
      <c r="AZ3" s="12">
        <v>0</v>
      </c>
      <c r="BA3" s="11" t="s">
        <v>83</v>
      </c>
      <c r="BB3" s="12">
        <v>0</v>
      </c>
      <c r="BC3" s="11" t="s">
        <v>83</v>
      </c>
      <c r="BD3" s="12">
        <v>0</v>
      </c>
      <c r="BE3" s="13">
        <f t="shared" ref="BE3:BE66" si="8">+SUM(BD3,BB3,AZ3,AX3,AV3,AT3,AR3,AP3)</f>
        <v>42724689</v>
      </c>
      <c r="BF3" s="4">
        <v>7201407740</v>
      </c>
      <c r="BG3" s="10">
        <v>46027</v>
      </c>
      <c r="BH3" s="4">
        <v>8201407817</v>
      </c>
      <c r="BI3" s="10">
        <v>46027</v>
      </c>
      <c r="BJ3" s="4" t="s">
        <v>89</v>
      </c>
      <c r="BK3" s="4" t="s">
        <v>90</v>
      </c>
      <c r="BL3" s="14" t="s">
        <v>107</v>
      </c>
      <c r="BM3" s="11">
        <f>+VLOOKUP(BL3,Supervisores!A:B,2,0)</f>
        <v>43985744</v>
      </c>
      <c r="BN3" s="69" t="s">
        <v>108</v>
      </c>
      <c r="BO3" s="71" t="s">
        <v>109</v>
      </c>
      <c r="BP3" s="10">
        <v>46048</v>
      </c>
      <c r="BQ3" s="17">
        <v>46027</v>
      </c>
      <c r="BR3" s="11" t="s">
        <v>110</v>
      </c>
      <c r="BS3" s="17">
        <v>46027</v>
      </c>
      <c r="BT3" s="17">
        <v>46482</v>
      </c>
      <c r="BU3" s="17">
        <v>46027</v>
      </c>
      <c r="BV3" s="5" t="s">
        <v>95</v>
      </c>
      <c r="BW3" s="44" t="s">
        <v>96</v>
      </c>
      <c r="BX3" s="5">
        <v>10</v>
      </c>
      <c r="BY3" s="71" t="s">
        <v>111</v>
      </c>
      <c r="BZ3" s="4"/>
    </row>
    <row r="4" spans="1:78" s="2" customFormat="1">
      <c r="A4" s="4" t="s">
        <v>76</v>
      </c>
      <c r="B4" s="4">
        <v>3</v>
      </c>
      <c r="C4" s="4"/>
      <c r="D4" s="4" t="str">
        <f t="shared" si="2"/>
        <v>JOHNATTAN STEVEN OROZCO/MARÍA NOHEMY ZULETA MONTOYA/LEYDY VIVIANA SÁNCHEZ GONZÁLEZ</v>
      </c>
      <c r="E4" s="5" t="s">
        <v>77</v>
      </c>
      <c r="F4" s="5" t="s">
        <v>78</v>
      </c>
      <c r="G4" s="5" t="s">
        <v>79</v>
      </c>
      <c r="H4" s="5" t="s">
        <v>78</v>
      </c>
      <c r="I4" s="5" t="s">
        <v>98</v>
      </c>
      <c r="J4" s="4">
        <v>3008</v>
      </c>
      <c r="K4" s="10">
        <v>46020</v>
      </c>
      <c r="L4" s="4">
        <v>3641</v>
      </c>
      <c r="M4" s="11">
        <v>87</v>
      </c>
      <c r="N4" s="10">
        <f>+VLOOKUP(M4,Hoja1!A:B,2,0)</f>
        <v>46027</v>
      </c>
      <c r="O4" s="10" t="s">
        <v>112</v>
      </c>
      <c r="P4" s="11" t="s">
        <v>113</v>
      </c>
      <c r="Q4" s="18" t="s">
        <v>83</v>
      </c>
      <c r="R4" s="4" t="str">
        <f t="shared" si="3"/>
        <v>PERSONA NATURAL</v>
      </c>
      <c r="S4" s="4">
        <v>1128270752</v>
      </c>
      <c r="T4" s="4" t="s">
        <v>114</v>
      </c>
      <c r="U4" s="18" t="s">
        <v>84</v>
      </c>
      <c r="V4" s="10">
        <v>46017</v>
      </c>
      <c r="W4" s="10">
        <f t="shared" si="4"/>
        <v>47113</v>
      </c>
      <c r="X4" s="4">
        <v>93151507</v>
      </c>
      <c r="Y4" s="4" t="s">
        <v>103</v>
      </c>
      <c r="Z4" s="59" t="str">
        <f t="shared" si="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4" s="4" t="s">
        <v>115</v>
      </c>
      <c r="AB4" s="4" t="s">
        <v>105</v>
      </c>
      <c r="AC4" s="4" t="s">
        <v>106</v>
      </c>
      <c r="AD4" s="10">
        <v>46027</v>
      </c>
      <c r="AE4" s="10">
        <v>46027</v>
      </c>
      <c r="AF4" s="10">
        <v>46027</v>
      </c>
      <c r="AG4" s="10">
        <v>46295</v>
      </c>
      <c r="AH4" s="10" t="e">
        <f>+VLOOKUP(P4,#REF!,5,0)</f>
        <v>#REF!</v>
      </c>
      <c r="AI4" s="4">
        <f t="shared" si="1"/>
        <v>0</v>
      </c>
      <c r="AJ4" s="10">
        <v>46027</v>
      </c>
      <c r="AK4" s="4">
        <f t="shared" si="5"/>
        <v>0</v>
      </c>
      <c r="AL4" s="4">
        <f t="shared" si="6"/>
        <v>266</v>
      </c>
      <c r="AM4" s="12">
        <f>+VLOOKUP(AA4,Honorarios!A:B,2,0)</f>
        <v>4818574</v>
      </c>
      <c r="AN4" s="12">
        <f>+AM4/30*AL4</f>
        <v>42724689.466666669</v>
      </c>
      <c r="AO4" s="4">
        <v>9250094</v>
      </c>
      <c r="AP4" s="12">
        <v>29907282</v>
      </c>
      <c r="AQ4" s="11">
        <v>9240302</v>
      </c>
      <c r="AR4" s="47">
        <v>12817407</v>
      </c>
      <c r="AS4" s="11" t="s">
        <v>83</v>
      </c>
      <c r="AT4" s="12">
        <v>0</v>
      </c>
      <c r="AU4" s="11" t="s">
        <v>83</v>
      </c>
      <c r="AV4" s="12">
        <v>0</v>
      </c>
      <c r="AW4" s="11" t="s">
        <v>83</v>
      </c>
      <c r="AX4" s="12">
        <v>0</v>
      </c>
      <c r="AY4" s="11" t="s">
        <v>83</v>
      </c>
      <c r="AZ4" s="12">
        <v>0</v>
      </c>
      <c r="BA4" s="11" t="s">
        <v>83</v>
      </c>
      <c r="BB4" s="12">
        <v>0</v>
      </c>
      <c r="BC4" s="11" t="s">
        <v>83</v>
      </c>
      <c r="BD4" s="12">
        <v>0</v>
      </c>
      <c r="BE4" s="13">
        <f t="shared" si="8"/>
        <v>42724689</v>
      </c>
      <c r="BF4" s="4">
        <v>7201407739</v>
      </c>
      <c r="BG4" s="10">
        <v>46027</v>
      </c>
      <c r="BH4" s="4">
        <v>8201407816</v>
      </c>
      <c r="BI4" s="10">
        <v>46027</v>
      </c>
      <c r="BJ4" s="4" t="s">
        <v>89</v>
      </c>
      <c r="BK4" s="4" t="s">
        <v>90</v>
      </c>
      <c r="BL4" s="14" t="s">
        <v>107</v>
      </c>
      <c r="BM4" s="11">
        <f>+VLOOKUP(BL4,Supervisores!A:B,2,0)</f>
        <v>43985744</v>
      </c>
      <c r="BN4" s="69" t="s">
        <v>116</v>
      </c>
      <c r="BO4" s="71" t="s">
        <v>117</v>
      </c>
      <c r="BP4" s="10">
        <v>46048</v>
      </c>
      <c r="BQ4" s="17">
        <v>46027</v>
      </c>
      <c r="BR4" s="11" t="s">
        <v>118</v>
      </c>
      <c r="BS4" s="17">
        <v>46027</v>
      </c>
      <c r="BT4" s="17">
        <v>46482</v>
      </c>
      <c r="BU4" s="17">
        <v>46027</v>
      </c>
      <c r="BV4" s="5" t="s">
        <v>95</v>
      </c>
      <c r="BW4" s="44" t="s">
        <v>96</v>
      </c>
      <c r="BX4" s="5">
        <v>10</v>
      </c>
      <c r="BY4" s="71" t="s">
        <v>119</v>
      </c>
      <c r="BZ4" s="4"/>
    </row>
    <row r="5" spans="1:78" s="2" customFormat="1">
      <c r="A5" s="4" t="s">
        <v>76</v>
      </c>
      <c r="B5" s="4">
        <v>4</v>
      </c>
      <c r="C5" s="4"/>
      <c r="D5" s="4" t="str">
        <f t="shared" si="2"/>
        <v>JOHNATTAN STEVEN OROZCO/MARÍA NOHEMY ZULETA MONTOYA/LEYDY VIVIANA SÁNCHEZ GONZÁLEZ</v>
      </c>
      <c r="E5" s="5" t="s">
        <v>77</v>
      </c>
      <c r="F5" s="5" t="s">
        <v>78</v>
      </c>
      <c r="G5" s="5" t="s">
        <v>79</v>
      </c>
      <c r="H5" s="5" t="s">
        <v>78</v>
      </c>
      <c r="I5" s="5" t="s">
        <v>98</v>
      </c>
      <c r="J5" s="4">
        <v>3007</v>
      </c>
      <c r="K5" s="10">
        <v>46020</v>
      </c>
      <c r="L5" s="4">
        <v>3642</v>
      </c>
      <c r="M5" s="11">
        <v>87</v>
      </c>
      <c r="N5" s="10">
        <f>+VLOOKUP(M5,Hoja1!A:B,2,0)</f>
        <v>46027</v>
      </c>
      <c r="O5" s="10" t="s">
        <v>120</v>
      </c>
      <c r="P5" s="11" t="s">
        <v>121</v>
      </c>
      <c r="Q5" s="18" t="s">
        <v>83</v>
      </c>
      <c r="R5" s="4" t="str">
        <f t="shared" si="3"/>
        <v>PERSONA NATURAL</v>
      </c>
      <c r="S5" s="4">
        <v>98528012</v>
      </c>
      <c r="T5" s="4" t="s">
        <v>122</v>
      </c>
      <c r="U5" s="18" t="s">
        <v>102</v>
      </c>
      <c r="V5" s="10">
        <v>45979</v>
      </c>
      <c r="W5" s="10">
        <f t="shared" si="4"/>
        <v>47075</v>
      </c>
      <c r="X5" s="4">
        <v>93151507</v>
      </c>
      <c r="Y5" s="4" t="s">
        <v>103</v>
      </c>
      <c r="Z5" s="59" t="str">
        <f t="shared" si="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5" s="4" t="s">
        <v>104</v>
      </c>
      <c r="AB5" s="4" t="s">
        <v>105</v>
      </c>
      <c r="AC5" s="4" t="s">
        <v>106</v>
      </c>
      <c r="AD5" s="10">
        <v>46027</v>
      </c>
      <c r="AE5" s="10">
        <v>46027</v>
      </c>
      <c r="AF5" s="10">
        <v>46027</v>
      </c>
      <c r="AG5" s="10">
        <v>46295</v>
      </c>
      <c r="AH5" s="10" t="e">
        <f>+VLOOKUP(P5,#REF!,5,0)</f>
        <v>#REF!</v>
      </c>
      <c r="AI5" s="4">
        <f t="shared" si="1"/>
        <v>0</v>
      </c>
      <c r="AJ5" s="10">
        <v>46027</v>
      </c>
      <c r="AK5" s="4">
        <f t="shared" si="5"/>
        <v>0</v>
      </c>
      <c r="AL5" s="4">
        <f t="shared" si="6"/>
        <v>266</v>
      </c>
      <c r="AM5" s="12">
        <f>+VLOOKUP(AA5,Honorarios!A:B,2,0)</f>
        <v>4818574</v>
      </c>
      <c r="AN5" s="12">
        <f t="shared" si="7"/>
        <v>42724689.466666669</v>
      </c>
      <c r="AO5" s="4">
        <v>9250094</v>
      </c>
      <c r="AP5" s="12">
        <v>29907282</v>
      </c>
      <c r="AQ5" s="11">
        <v>9240302</v>
      </c>
      <c r="AR5" s="47">
        <v>12817407</v>
      </c>
      <c r="AS5" s="11" t="s">
        <v>83</v>
      </c>
      <c r="AT5" s="12">
        <v>0</v>
      </c>
      <c r="AU5" s="11" t="s">
        <v>83</v>
      </c>
      <c r="AV5" s="12">
        <v>0</v>
      </c>
      <c r="AW5" s="11" t="s">
        <v>83</v>
      </c>
      <c r="AX5" s="12">
        <v>0</v>
      </c>
      <c r="AY5" s="11" t="s">
        <v>83</v>
      </c>
      <c r="AZ5" s="12">
        <v>0</v>
      </c>
      <c r="BA5" s="11" t="s">
        <v>83</v>
      </c>
      <c r="BB5" s="12">
        <v>0</v>
      </c>
      <c r="BC5" s="11" t="s">
        <v>83</v>
      </c>
      <c r="BD5" s="12">
        <v>0</v>
      </c>
      <c r="BE5" s="13">
        <f t="shared" si="8"/>
        <v>42724689</v>
      </c>
      <c r="BF5" s="4">
        <v>7201407738</v>
      </c>
      <c r="BG5" s="10">
        <v>46027</v>
      </c>
      <c r="BH5" s="4">
        <v>8201407815</v>
      </c>
      <c r="BI5" s="10">
        <v>46027</v>
      </c>
      <c r="BJ5" s="4" t="s">
        <v>89</v>
      </c>
      <c r="BK5" s="4" t="s">
        <v>90</v>
      </c>
      <c r="BL5" s="14" t="s">
        <v>107</v>
      </c>
      <c r="BM5" s="11">
        <f>+VLOOKUP(BL5,Supervisores!A:B,2,0)</f>
        <v>43985744</v>
      </c>
      <c r="BN5" s="69" t="s">
        <v>123</v>
      </c>
      <c r="BO5" s="71" t="s">
        <v>124</v>
      </c>
      <c r="BP5" s="10">
        <v>46048</v>
      </c>
      <c r="BQ5" s="17">
        <v>46027</v>
      </c>
      <c r="BR5" s="11" t="s">
        <v>125</v>
      </c>
      <c r="BS5" s="17">
        <v>46027</v>
      </c>
      <c r="BT5" s="17">
        <v>46482</v>
      </c>
      <c r="BU5" s="17">
        <v>46027</v>
      </c>
      <c r="BV5" s="5" t="s">
        <v>95</v>
      </c>
      <c r="BW5" s="44" t="s">
        <v>96</v>
      </c>
      <c r="BX5" s="5">
        <v>10</v>
      </c>
      <c r="BY5" s="71" t="s">
        <v>126</v>
      </c>
      <c r="BZ5" s="4"/>
    </row>
    <row r="6" spans="1:78" s="2" customFormat="1">
      <c r="A6" s="4" t="s">
        <v>76</v>
      </c>
      <c r="B6" s="4">
        <v>5</v>
      </c>
      <c r="C6" s="4"/>
      <c r="D6" s="4" t="str">
        <f t="shared" si="2"/>
        <v>JOHNATTAN STEVEN OROZCO/MARÍA NOHEMY ZULETA MONTOYA/LEYDY VIVIANA SÁNCHEZ GONZÁLEZ</v>
      </c>
      <c r="E6" s="5" t="s">
        <v>77</v>
      </c>
      <c r="F6" s="5" t="s">
        <v>78</v>
      </c>
      <c r="G6" s="5" t="s">
        <v>79</v>
      </c>
      <c r="H6" s="5" t="s">
        <v>78</v>
      </c>
      <c r="I6" s="5" t="s">
        <v>98</v>
      </c>
      <c r="J6" s="4">
        <v>3006</v>
      </c>
      <c r="K6" s="10">
        <v>46020</v>
      </c>
      <c r="L6" s="4">
        <v>3643</v>
      </c>
      <c r="M6" s="11">
        <v>87</v>
      </c>
      <c r="N6" s="10">
        <f>+VLOOKUP(M6,Hoja1!A:B,2,0)</f>
        <v>46027</v>
      </c>
      <c r="O6" s="10" t="s">
        <v>127</v>
      </c>
      <c r="P6" s="11" t="s">
        <v>128</v>
      </c>
      <c r="Q6" s="18" t="s">
        <v>83</v>
      </c>
      <c r="R6" s="4" t="str">
        <f t="shared" si="3"/>
        <v>PERSONA NATURAL</v>
      </c>
      <c r="S6" s="4">
        <v>21466578</v>
      </c>
      <c r="T6" s="4" t="s">
        <v>129</v>
      </c>
      <c r="U6" s="18" t="s">
        <v>84</v>
      </c>
      <c r="V6" s="10">
        <v>45364</v>
      </c>
      <c r="W6" s="10">
        <f t="shared" si="4"/>
        <v>46459</v>
      </c>
      <c r="X6" s="4">
        <v>93151507</v>
      </c>
      <c r="Y6" s="4" t="s">
        <v>130</v>
      </c>
      <c r="Z6" s="59" t="str">
        <f t="shared" si="0"/>
        <v>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AA6" s="4" t="s">
        <v>131</v>
      </c>
      <c r="AB6" s="4" t="s">
        <v>105</v>
      </c>
      <c r="AC6" s="4" t="s">
        <v>106</v>
      </c>
      <c r="AD6" s="10">
        <v>46027</v>
      </c>
      <c r="AE6" s="10">
        <v>46027</v>
      </c>
      <c r="AF6" s="10">
        <v>46027</v>
      </c>
      <c r="AG6" s="10">
        <v>46295</v>
      </c>
      <c r="AH6" s="10" t="e">
        <f>+VLOOKUP(P6,#REF!,5,0)</f>
        <v>#REF!</v>
      </c>
      <c r="AI6" s="4">
        <f t="shared" si="1"/>
        <v>0</v>
      </c>
      <c r="AJ6" s="10">
        <v>46027</v>
      </c>
      <c r="AK6" s="4">
        <f t="shared" si="5"/>
        <v>0</v>
      </c>
      <c r="AL6" s="4">
        <f t="shared" si="6"/>
        <v>266</v>
      </c>
      <c r="AM6" s="12">
        <f>+VLOOKUP(AA6,Honorarios!A:B,2,0)</f>
        <v>6576773</v>
      </c>
      <c r="AN6" s="12">
        <f t="shared" si="7"/>
        <v>58314053.93333333</v>
      </c>
      <c r="AO6" s="4">
        <v>9250094</v>
      </c>
      <c r="AP6" s="12">
        <v>40819838</v>
      </c>
      <c r="AQ6" s="11">
        <v>9240302</v>
      </c>
      <c r="AR6" s="47">
        <v>17494216</v>
      </c>
      <c r="AS6" s="11" t="s">
        <v>83</v>
      </c>
      <c r="AT6" s="12">
        <v>0</v>
      </c>
      <c r="AU6" s="11" t="s">
        <v>83</v>
      </c>
      <c r="AV6" s="12">
        <v>0</v>
      </c>
      <c r="AW6" s="11" t="s">
        <v>83</v>
      </c>
      <c r="AX6" s="12">
        <v>0</v>
      </c>
      <c r="AY6" s="11" t="s">
        <v>83</v>
      </c>
      <c r="AZ6" s="12">
        <v>0</v>
      </c>
      <c r="BA6" s="11" t="s">
        <v>83</v>
      </c>
      <c r="BB6" s="12">
        <v>0</v>
      </c>
      <c r="BC6" s="11" t="s">
        <v>83</v>
      </c>
      <c r="BD6" s="12">
        <v>0</v>
      </c>
      <c r="BE6" s="13">
        <f t="shared" si="8"/>
        <v>58314054</v>
      </c>
      <c r="BF6" s="4">
        <v>7201407737</v>
      </c>
      <c r="BG6" s="10">
        <v>46027</v>
      </c>
      <c r="BH6" s="4">
        <v>8201407814</v>
      </c>
      <c r="BI6" s="10">
        <v>46027</v>
      </c>
      <c r="BJ6" s="4" t="s">
        <v>89</v>
      </c>
      <c r="BK6" s="4" t="s">
        <v>90</v>
      </c>
      <c r="BL6" s="14" t="s">
        <v>107</v>
      </c>
      <c r="BM6" s="11">
        <f>+VLOOKUP(BL6,Supervisores!A:B,2,0)</f>
        <v>43985744</v>
      </c>
      <c r="BN6" s="71" t="s">
        <v>132</v>
      </c>
      <c r="BO6" s="71" t="s">
        <v>133</v>
      </c>
      <c r="BP6" s="10">
        <v>46048</v>
      </c>
      <c r="BQ6" s="17">
        <v>46027</v>
      </c>
      <c r="BR6" s="11" t="s">
        <v>134</v>
      </c>
      <c r="BS6" s="17">
        <v>46027</v>
      </c>
      <c r="BT6" s="17">
        <v>46482</v>
      </c>
      <c r="BU6" s="17">
        <v>46027</v>
      </c>
      <c r="BV6" s="5" t="s">
        <v>95</v>
      </c>
      <c r="BW6" s="44" t="s">
        <v>96</v>
      </c>
      <c r="BX6" s="5">
        <v>10</v>
      </c>
      <c r="BY6" s="71" t="s">
        <v>135</v>
      </c>
      <c r="BZ6" s="4"/>
    </row>
    <row r="7" spans="1:78" s="2" customFormat="1">
      <c r="A7" s="4" t="s">
        <v>76</v>
      </c>
      <c r="B7" s="4">
        <v>6</v>
      </c>
      <c r="C7" s="4"/>
      <c r="D7" s="4" t="str">
        <f t="shared" si="2"/>
        <v>JOHNATTAN STEVEN OROZCO/MARÍA NOHEMY ZULETA MONTOYA/LEYDY VIVIANA SÁNCHEZ GONZÁLEZ</v>
      </c>
      <c r="E7" s="5" t="s">
        <v>77</v>
      </c>
      <c r="F7" s="5" t="s">
        <v>78</v>
      </c>
      <c r="G7" s="5" t="s">
        <v>79</v>
      </c>
      <c r="H7" s="5" t="s">
        <v>78</v>
      </c>
      <c r="I7" s="5" t="s">
        <v>98</v>
      </c>
      <c r="J7" s="4">
        <v>3004</v>
      </c>
      <c r="K7" s="10">
        <v>46020</v>
      </c>
      <c r="L7" s="4">
        <v>3644</v>
      </c>
      <c r="M7" s="11">
        <v>87</v>
      </c>
      <c r="N7" s="10">
        <f>+VLOOKUP(M7,Hoja1!A:B,2,0)</f>
        <v>46027</v>
      </c>
      <c r="O7" s="10" t="s">
        <v>136</v>
      </c>
      <c r="P7" s="11" t="s">
        <v>137</v>
      </c>
      <c r="Q7" s="18" t="s">
        <v>83</v>
      </c>
      <c r="R7" s="4" t="str">
        <f t="shared" si="3"/>
        <v>PERSONA NATURAL</v>
      </c>
      <c r="S7" s="4">
        <v>1238938187</v>
      </c>
      <c r="T7" s="4" t="s">
        <v>138</v>
      </c>
      <c r="U7" s="18" t="s">
        <v>102</v>
      </c>
      <c r="V7" s="10">
        <v>45387</v>
      </c>
      <c r="W7" s="10">
        <f t="shared" si="4"/>
        <v>46482</v>
      </c>
      <c r="X7" s="4">
        <v>93151507</v>
      </c>
      <c r="Y7" s="4" t="s">
        <v>139</v>
      </c>
      <c r="Z7" s="59" t="str">
        <f t="shared" si="0"/>
        <v>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v>
      </c>
      <c r="AA7" s="4" t="s">
        <v>140</v>
      </c>
      <c r="AB7" s="4" t="s">
        <v>105</v>
      </c>
      <c r="AC7" s="4" t="s">
        <v>106</v>
      </c>
      <c r="AD7" s="10">
        <v>46027</v>
      </c>
      <c r="AE7" s="10">
        <v>46027</v>
      </c>
      <c r="AF7" s="10">
        <v>46027</v>
      </c>
      <c r="AG7" s="10">
        <v>46295</v>
      </c>
      <c r="AH7" s="10" t="e">
        <f>+VLOOKUP(P7,#REF!,5,0)</f>
        <v>#REF!</v>
      </c>
      <c r="AI7" s="4">
        <f t="shared" si="1"/>
        <v>0</v>
      </c>
      <c r="AJ7" s="10">
        <v>46027</v>
      </c>
      <c r="AK7" s="4">
        <f t="shared" si="5"/>
        <v>0</v>
      </c>
      <c r="AL7" s="4">
        <f t="shared" si="6"/>
        <v>266</v>
      </c>
      <c r="AM7" s="12">
        <f>+VLOOKUP(AA7,Honorarios!A:B,2,0)</f>
        <v>5164679</v>
      </c>
      <c r="AN7" s="12">
        <f t="shared" si="7"/>
        <v>45793487.133333333</v>
      </c>
      <c r="AO7" s="4">
        <v>9250094</v>
      </c>
      <c r="AP7" s="12">
        <v>37596453</v>
      </c>
      <c r="AQ7" s="11">
        <v>9240302</v>
      </c>
      <c r="AR7" s="47">
        <v>8197034</v>
      </c>
      <c r="AS7" s="11" t="s">
        <v>83</v>
      </c>
      <c r="AT7" s="12">
        <v>0</v>
      </c>
      <c r="AU7" s="11" t="s">
        <v>83</v>
      </c>
      <c r="AV7" s="12">
        <v>0</v>
      </c>
      <c r="AW7" s="11" t="s">
        <v>83</v>
      </c>
      <c r="AX7" s="12">
        <v>0</v>
      </c>
      <c r="AY7" s="11" t="s">
        <v>83</v>
      </c>
      <c r="AZ7" s="12">
        <v>0</v>
      </c>
      <c r="BA7" s="11" t="s">
        <v>83</v>
      </c>
      <c r="BB7" s="12">
        <v>0</v>
      </c>
      <c r="BC7" s="11" t="s">
        <v>83</v>
      </c>
      <c r="BD7" s="12">
        <v>0</v>
      </c>
      <c r="BE7" s="13">
        <f t="shared" si="8"/>
        <v>45793487</v>
      </c>
      <c r="BF7" s="4">
        <v>7201407735</v>
      </c>
      <c r="BG7" s="10">
        <v>46027</v>
      </c>
      <c r="BH7" s="4">
        <v>8201407812</v>
      </c>
      <c r="BI7" s="10">
        <v>46027</v>
      </c>
      <c r="BJ7" s="4" t="s">
        <v>89</v>
      </c>
      <c r="BK7" s="4" t="s">
        <v>90</v>
      </c>
      <c r="BL7" s="14" t="s">
        <v>107</v>
      </c>
      <c r="BM7" s="11">
        <f>+VLOOKUP(BL7,Supervisores!A:B,2,0)</f>
        <v>43985744</v>
      </c>
      <c r="BN7" s="71" t="s">
        <v>141</v>
      </c>
      <c r="BO7" s="71" t="s">
        <v>142</v>
      </c>
      <c r="BP7" s="10">
        <v>46048</v>
      </c>
      <c r="BQ7" s="17">
        <v>46027</v>
      </c>
      <c r="BR7" s="11" t="s">
        <v>143</v>
      </c>
      <c r="BS7" s="17">
        <v>46027</v>
      </c>
      <c r="BT7" s="17">
        <v>46482</v>
      </c>
      <c r="BU7" s="17">
        <v>46027</v>
      </c>
      <c r="BV7" s="5" t="s">
        <v>95</v>
      </c>
      <c r="BW7" s="44" t="s">
        <v>96</v>
      </c>
      <c r="BX7" s="5">
        <v>10</v>
      </c>
      <c r="BY7" s="71" t="s">
        <v>144</v>
      </c>
      <c r="BZ7" s="4"/>
    </row>
    <row r="8" spans="1:78" s="2" customFormat="1">
      <c r="A8" s="4" t="s">
        <v>76</v>
      </c>
      <c r="B8" s="4">
        <v>7</v>
      </c>
      <c r="C8" s="4"/>
      <c r="D8" s="4" t="str">
        <f t="shared" si="2"/>
        <v>JOHNATTAN STEVEN OROZCO/MARÍA NOHEMY ZULETA MONTOYA/LEYDY VIVIANA SÁNCHEZ GONZÁLEZ</v>
      </c>
      <c r="E8" s="5" t="s">
        <v>77</v>
      </c>
      <c r="F8" s="5" t="s">
        <v>78</v>
      </c>
      <c r="G8" s="5" t="s">
        <v>79</v>
      </c>
      <c r="H8" s="5" t="s">
        <v>78</v>
      </c>
      <c r="I8" s="5" t="s">
        <v>98</v>
      </c>
      <c r="J8" s="4">
        <v>3002</v>
      </c>
      <c r="K8" s="10">
        <v>46020</v>
      </c>
      <c r="L8" s="4">
        <v>3645</v>
      </c>
      <c r="M8" s="11">
        <v>87</v>
      </c>
      <c r="N8" s="10">
        <f>+VLOOKUP(M8,Hoja1!A:B,2,0)</f>
        <v>46027</v>
      </c>
      <c r="O8" s="10" t="s">
        <v>145</v>
      </c>
      <c r="P8" s="11" t="s">
        <v>146</v>
      </c>
      <c r="Q8" s="18" t="s">
        <v>83</v>
      </c>
      <c r="R8" s="4" t="str">
        <f t="shared" si="3"/>
        <v>PERSONA NATURAL</v>
      </c>
      <c r="S8" s="4">
        <v>44005859</v>
      </c>
      <c r="T8" s="4" t="s">
        <v>147</v>
      </c>
      <c r="U8" s="18" t="s">
        <v>84</v>
      </c>
      <c r="V8" s="10">
        <v>45428</v>
      </c>
      <c r="W8" s="10">
        <f t="shared" si="4"/>
        <v>46523</v>
      </c>
      <c r="X8" s="4">
        <v>93151507</v>
      </c>
      <c r="Y8" s="4" t="s">
        <v>148</v>
      </c>
      <c r="Z8" s="59" t="str">
        <f t="shared" si="0"/>
        <v>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v>
      </c>
      <c r="AA8" s="4" t="s">
        <v>149</v>
      </c>
      <c r="AB8" s="4" t="s">
        <v>105</v>
      </c>
      <c r="AC8" s="4" t="s">
        <v>106</v>
      </c>
      <c r="AD8" s="10">
        <v>46027</v>
      </c>
      <c r="AE8" s="10">
        <v>46027</v>
      </c>
      <c r="AF8" s="10">
        <v>46027</v>
      </c>
      <c r="AG8" s="10">
        <v>46295</v>
      </c>
      <c r="AH8" s="10" t="e">
        <f>+VLOOKUP(P8,#REF!,5,0)</f>
        <v>#REF!</v>
      </c>
      <c r="AI8" s="4">
        <f t="shared" si="1"/>
        <v>0</v>
      </c>
      <c r="AJ8" s="10">
        <v>46027</v>
      </c>
      <c r="AK8" s="4">
        <f t="shared" si="5"/>
        <v>0</v>
      </c>
      <c r="AL8" s="4">
        <f t="shared" si="6"/>
        <v>266</v>
      </c>
      <c r="AM8" s="12">
        <f>+VLOOKUP(AA8,Honorarios!A:B,2,0)</f>
        <v>5846908</v>
      </c>
      <c r="AN8" s="12">
        <f t="shared" si="7"/>
        <v>51842584.266666666</v>
      </c>
      <c r="AO8" s="4">
        <v>9250094</v>
      </c>
      <c r="AP8" s="12">
        <v>36289809</v>
      </c>
      <c r="AQ8" s="11">
        <v>9240302</v>
      </c>
      <c r="AR8" s="47">
        <v>15552775</v>
      </c>
      <c r="AS8" s="11" t="s">
        <v>83</v>
      </c>
      <c r="AT8" s="12">
        <v>0</v>
      </c>
      <c r="AU8" s="11" t="s">
        <v>83</v>
      </c>
      <c r="AV8" s="12">
        <v>0</v>
      </c>
      <c r="AW8" s="11" t="s">
        <v>83</v>
      </c>
      <c r="AX8" s="12">
        <v>0</v>
      </c>
      <c r="AY8" s="11" t="s">
        <v>83</v>
      </c>
      <c r="AZ8" s="12">
        <v>0</v>
      </c>
      <c r="BA8" s="11" t="s">
        <v>83</v>
      </c>
      <c r="BB8" s="12">
        <v>0</v>
      </c>
      <c r="BC8" s="11" t="s">
        <v>83</v>
      </c>
      <c r="BD8" s="12">
        <v>0</v>
      </c>
      <c r="BE8" s="13">
        <f t="shared" si="8"/>
        <v>51842584</v>
      </c>
      <c r="BF8" s="4">
        <v>7201407733</v>
      </c>
      <c r="BG8" s="10">
        <v>46027</v>
      </c>
      <c r="BH8" s="4">
        <v>8201407810</v>
      </c>
      <c r="BI8" s="10">
        <v>46027</v>
      </c>
      <c r="BJ8" s="4" t="s">
        <v>89</v>
      </c>
      <c r="BK8" s="4" t="s">
        <v>90</v>
      </c>
      <c r="BL8" s="14" t="s">
        <v>107</v>
      </c>
      <c r="BM8" s="11">
        <f>+VLOOKUP(BL8,Supervisores!A:B,2,0)</f>
        <v>43985744</v>
      </c>
      <c r="BN8" s="71" t="s">
        <v>150</v>
      </c>
      <c r="BO8" s="71" t="s">
        <v>151</v>
      </c>
      <c r="BP8" s="10">
        <v>46048</v>
      </c>
      <c r="BQ8" s="17">
        <v>46027</v>
      </c>
      <c r="BR8" s="11" t="s">
        <v>152</v>
      </c>
      <c r="BS8" s="17">
        <v>46027</v>
      </c>
      <c r="BT8" s="17">
        <v>46482</v>
      </c>
      <c r="BU8" s="17">
        <v>46027</v>
      </c>
      <c r="BV8" s="5" t="s">
        <v>95</v>
      </c>
      <c r="BW8" s="44" t="s">
        <v>96</v>
      </c>
      <c r="BX8" s="5">
        <v>10</v>
      </c>
      <c r="BY8" s="71" t="s">
        <v>144</v>
      </c>
      <c r="BZ8" s="4"/>
    </row>
    <row r="9" spans="1:78" s="2" customFormat="1">
      <c r="A9" s="4" t="s">
        <v>76</v>
      </c>
      <c r="B9" s="4">
        <v>8</v>
      </c>
      <c r="C9" s="4"/>
      <c r="D9" s="4" t="str">
        <f t="shared" si="2"/>
        <v>JOHNATTAN STEVEN OROZCO/MARÍA NOHEMY ZULETA MONTOYA/MARLY CARDONA QUINTERO</v>
      </c>
      <c r="E9" s="5" t="s">
        <v>77</v>
      </c>
      <c r="F9" s="5" t="s">
        <v>78</v>
      </c>
      <c r="G9" s="5" t="s">
        <v>79</v>
      </c>
      <c r="H9" s="5" t="s">
        <v>78</v>
      </c>
      <c r="I9" s="5" t="s">
        <v>153</v>
      </c>
      <c r="J9" s="4">
        <v>2995</v>
      </c>
      <c r="K9" s="10">
        <v>46020</v>
      </c>
      <c r="L9" s="4">
        <v>3646</v>
      </c>
      <c r="M9" s="11">
        <v>87</v>
      </c>
      <c r="N9" s="10">
        <f>+VLOOKUP(M9,Hoja1!A:B,2,0)</f>
        <v>46027</v>
      </c>
      <c r="O9" s="10" t="s">
        <v>154</v>
      </c>
      <c r="P9" s="11" t="s">
        <v>155</v>
      </c>
      <c r="Q9" s="18" t="s">
        <v>83</v>
      </c>
      <c r="R9" s="4" t="str">
        <f t="shared" si="3"/>
        <v>PERSONA NATURAL</v>
      </c>
      <c r="S9" s="4">
        <v>1017176552</v>
      </c>
      <c r="T9" s="4" t="s">
        <v>156</v>
      </c>
      <c r="U9" s="18" t="s">
        <v>84</v>
      </c>
      <c r="V9" s="10">
        <v>46011</v>
      </c>
      <c r="W9" s="10">
        <f t="shared" si="4"/>
        <v>47107</v>
      </c>
      <c r="X9" s="4">
        <v>93151507</v>
      </c>
      <c r="Y9" s="4" t="s">
        <v>157</v>
      </c>
      <c r="Z9" s="59" t="str">
        <f t="shared" si="0"/>
        <v>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v>
      </c>
      <c r="AA9" s="4" t="s">
        <v>149</v>
      </c>
      <c r="AB9" s="4" t="s">
        <v>158</v>
      </c>
      <c r="AC9" s="4" t="s">
        <v>159</v>
      </c>
      <c r="AD9" s="10">
        <v>46027</v>
      </c>
      <c r="AE9" s="10">
        <v>46027</v>
      </c>
      <c r="AF9" s="10">
        <v>46027</v>
      </c>
      <c r="AG9" s="10">
        <v>46295</v>
      </c>
      <c r="AH9" s="10" t="e">
        <f>+VLOOKUP(P9,#REF!,5,0)</f>
        <v>#REF!</v>
      </c>
      <c r="AI9" s="4">
        <f t="shared" si="1"/>
        <v>0</v>
      </c>
      <c r="AJ9" s="10">
        <v>46027</v>
      </c>
      <c r="AK9" s="4">
        <f t="shared" si="5"/>
        <v>0</v>
      </c>
      <c r="AL9" s="4">
        <f t="shared" si="6"/>
        <v>266</v>
      </c>
      <c r="AM9" s="12">
        <f>+VLOOKUP(AA9,Honorarios!A:B,2,0)</f>
        <v>5846908</v>
      </c>
      <c r="AN9" s="12">
        <f t="shared" si="7"/>
        <v>51842584.266666666</v>
      </c>
      <c r="AO9" s="4">
        <v>9240302</v>
      </c>
      <c r="AP9" s="12">
        <v>51842584</v>
      </c>
      <c r="AQ9" s="11" t="s">
        <v>83</v>
      </c>
      <c r="AR9" s="12">
        <v>0</v>
      </c>
      <c r="AS9" s="11" t="s">
        <v>83</v>
      </c>
      <c r="AT9" s="12">
        <v>0</v>
      </c>
      <c r="AU9" s="11" t="s">
        <v>83</v>
      </c>
      <c r="AV9" s="12">
        <v>0</v>
      </c>
      <c r="AW9" s="11" t="s">
        <v>83</v>
      </c>
      <c r="AX9" s="12">
        <v>0</v>
      </c>
      <c r="AY9" s="11" t="s">
        <v>83</v>
      </c>
      <c r="AZ9" s="12">
        <v>0</v>
      </c>
      <c r="BA9" s="11" t="s">
        <v>83</v>
      </c>
      <c r="BB9" s="12">
        <v>0</v>
      </c>
      <c r="BC9" s="11" t="s">
        <v>83</v>
      </c>
      <c r="BD9" s="12">
        <v>0</v>
      </c>
      <c r="BE9" s="13">
        <f t="shared" si="8"/>
        <v>51842584</v>
      </c>
      <c r="BF9" s="4">
        <v>7201407726</v>
      </c>
      <c r="BG9" s="10">
        <v>46027</v>
      </c>
      <c r="BH9" s="4">
        <v>8201407803</v>
      </c>
      <c r="BI9" s="10">
        <v>46027</v>
      </c>
      <c r="BJ9" s="4" t="s">
        <v>89</v>
      </c>
      <c r="BK9" s="4" t="s">
        <v>90</v>
      </c>
      <c r="BL9" s="14" t="s">
        <v>160</v>
      </c>
      <c r="BM9" s="11">
        <f>+VLOOKUP(BL9,Supervisores!A:B,2,0)</f>
        <v>1037587963</v>
      </c>
      <c r="BN9" s="71" t="s">
        <v>161</v>
      </c>
      <c r="BO9" s="71" t="s">
        <v>162</v>
      </c>
      <c r="BP9" s="10">
        <v>46048</v>
      </c>
      <c r="BQ9" s="17">
        <v>46027</v>
      </c>
      <c r="BR9" s="11" t="s">
        <v>163</v>
      </c>
      <c r="BS9" s="17">
        <v>46027</v>
      </c>
      <c r="BT9" s="17">
        <v>46482</v>
      </c>
      <c r="BU9" s="17">
        <v>46027</v>
      </c>
      <c r="BV9" s="5" t="s">
        <v>95</v>
      </c>
      <c r="BW9" s="44" t="s">
        <v>96</v>
      </c>
      <c r="BX9" s="5">
        <v>10</v>
      </c>
      <c r="BY9" s="71" t="s">
        <v>164</v>
      </c>
      <c r="BZ9" s="4"/>
    </row>
    <row r="10" spans="1:78" s="2" customFormat="1">
      <c r="A10" s="4" t="s">
        <v>76</v>
      </c>
      <c r="B10" s="4">
        <v>9</v>
      </c>
      <c r="C10" s="4"/>
      <c r="D10" s="4" t="str">
        <f t="shared" si="2"/>
        <v>JOHNATTAN STEVEN OROZCO/JUAN PABLO GARCIA BEDOYA/NURY PAOLA SUAREZ PINEDA</v>
      </c>
      <c r="E10" s="5" t="s">
        <v>77</v>
      </c>
      <c r="F10" s="5" t="s">
        <v>78</v>
      </c>
      <c r="G10" s="5" t="s">
        <v>165</v>
      </c>
      <c r="H10" s="5" t="s">
        <v>78</v>
      </c>
      <c r="I10" s="5" t="s">
        <v>166</v>
      </c>
      <c r="J10" s="4">
        <v>2976</v>
      </c>
      <c r="K10" s="10">
        <v>46020</v>
      </c>
      <c r="L10" s="4">
        <v>3649</v>
      </c>
      <c r="M10" s="11">
        <v>87</v>
      </c>
      <c r="N10" s="10">
        <f>+VLOOKUP(M10,Hoja1!A:B,2,0)</f>
        <v>46027</v>
      </c>
      <c r="O10" s="10" t="s">
        <v>167</v>
      </c>
      <c r="P10" s="11" t="s">
        <v>168</v>
      </c>
      <c r="Q10" s="18" t="s">
        <v>83</v>
      </c>
      <c r="R10" s="4" t="str">
        <f t="shared" si="3"/>
        <v>PERSONA NATURAL</v>
      </c>
      <c r="S10" s="4">
        <v>52516050</v>
      </c>
      <c r="T10" s="4" t="s">
        <v>166</v>
      </c>
      <c r="U10" s="18" t="s">
        <v>84</v>
      </c>
      <c r="V10" s="10">
        <v>45643</v>
      </c>
      <c r="W10" s="10">
        <f t="shared" si="4"/>
        <v>46738</v>
      </c>
      <c r="X10" s="4" t="s">
        <v>169</v>
      </c>
      <c r="Y10" s="4" t="s">
        <v>170</v>
      </c>
      <c r="Z10" s="59" t="str">
        <f t="shared" si="0"/>
        <v>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v>
      </c>
      <c r="AA10" s="4" t="s">
        <v>171</v>
      </c>
      <c r="AB10" s="4" t="s">
        <v>172</v>
      </c>
      <c r="AC10" s="4" t="s">
        <v>173</v>
      </c>
      <c r="AD10" s="10">
        <v>46027</v>
      </c>
      <c r="AE10" s="10">
        <v>46027</v>
      </c>
      <c r="AF10" s="10">
        <v>46027</v>
      </c>
      <c r="AG10" s="10">
        <v>46387</v>
      </c>
      <c r="AH10" s="10" t="e">
        <f>+VLOOKUP(P10,#REF!,5,0)</f>
        <v>#REF!</v>
      </c>
      <c r="AI10" s="4">
        <f t="shared" si="1"/>
        <v>0</v>
      </c>
      <c r="AJ10" s="10">
        <v>46027</v>
      </c>
      <c r="AK10" s="4">
        <f t="shared" si="5"/>
        <v>0</v>
      </c>
      <c r="AL10" s="4">
        <f>(YEAR(AG10)-YEAR(AF10))*360 + (MONTH(AG10)-MONTH(AF10))*30 + (DAY(AG10)-DAY(AF10))</f>
        <v>356</v>
      </c>
      <c r="AM10" s="12">
        <f>+VLOOKUP(AA10,Honorarios!A:B,2,0)</f>
        <v>11693387</v>
      </c>
      <c r="AN10" s="12">
        <f>+AM10/30*AL10</f>
        <v>138761525.73333332</v>
      </c>
      <c r="AO10" s="4">
        <v>9240302</v>
      </c>
      <c r="AP10" s="12">
        <v>138761526</v>
      </c>
      <c r="AQ10" s="11" t="s">
        <v>83</v>
      </c>
      <c r="AR10" s="12">
        <v>0</v>
      </c>
      <c r="AS10" s="11" t="s">
        <v>83</v>
      </c>
      <c r="AT10" s="12">
        <v>0</v>
      </c>
      <c r="AU10" s="11" t="s">
        <v>83</v>
      </c>
      <c r="AV10" s="12">
        <v>0</v>
      </c>
      <c r="AW10" s="11" t="s">
        <v>83</v>
      </c>
      <c r="AX10" s="12">
        <v>0</v>
      </c>
      <c r="AY10" s="11" t="s">
        <v>83</v>
      </c>
      <c r="AZ10" s="12">
        <v>0</v>
      </c>
      <c r="BA10" s="11" t="s">
        <v>83</v>
      </c>
      <c r="BB10" s="12">
        <v>0</v>
      </c>
      <c r="BC10" s="11" t="s">
        <v>83</v>
      </c>
      <c r="BD10" s="12">
        <v>0</v>
      </c>
      <c r="BE10" s="13">
        <f t="shared" si="8"/>
        <v>138761526</v>
      </c>
      <c r="BF10" s="4">
        <v>7201407715</v>
      </c>
      <c r="BG10" s="10">
        <v>46027</v>
      </c>
      <c r="BH10" s="4">
        <v>8201407784</v>
      </c>
      <c r="BI10" s="10">
        <v>46027</v>
      </c>
      <c r="BJ10" s="4" t="s">
        <v>89</v>
      </c>
      <c r="BK10" s="4" t="s">
        <v>90</v>
      </c>
      <c r="BL10" s="14" t="s">
        <v>174</v>
      </c>
      <c r="BM10" s="11">
        <f>+VLOOKUP(BL10,Supervisores!A:B,2,0)</f>
        <v>1047388280</v>
      </c>
      <c r="BN10" s="71" t="s">
        <v>175</v>
      </c>
      <c r="BO10" s="71" t="s">
        <v>176</v>
      </c>
      <c r="BP10" s="58">
        <v>46048</v>
      </c>
      <c r="BQ10" s="17">
        <v>46027</v>
      </c>
      <c r="BR10" s="11" t="s">
        <v>177</v>
      </c>
      <c r="BS10" s="17">
        <v>46027</v>
      </c>
      <c r="BT10" s="17">
        <v>46573</v>
      </c>
      <c r="BU10" s="17">
        <v>46027</v>
      </c>
      <c r="BV10" s="5" t="s">
        <v>95</v>
      </c>
      <c r="BW10" s="44" t="s">
        <v>96</v>
      </c>
      <c r="BX10" s="5">
        <v>10</v>
      </c>
      <c r="BY10" s="71" t="s">
        <v>178</v>
      </c>
      <c r="BZ10" s="4"/>
    </row>
    <row r="11" spans="1:78" s="2" customFormat="1">
      <c r="A11" s="4" t="s">
        <v>76</v>
      </c>
      <c r="B11" s="4">
        <v>10</v>
      </c>
      <c r="C11" s="4"/>
      <c r="D11" s="4" t="str">
        <f t="shared" si="2"/>
        <v>JOHNATTAN STEVEN OROZCO/JUAN PABLO GARCIA BEDOYA/NURY PAOLA SUAREZ PINEDA</v>
      </c>
      <c r="E11" s="5" t="s">
        <v>77</v>
      </c>
      <c r="F11" s="5" t="s">
        <v>78</v>
      </c>
      <c r="G11" s="5" t="s">
        <v>165</v>
      </c>
      <c r="H11" s="5" t="s">
        <v>78</v>
      </c>
      <c r="I11" s="5" t="s">
        <v>166</v>
      </c>
      <c r="J11" s="4">
        <v>2977</v>
      </c>
      <c r="K11" s="10">
        <v>46020</v>
      </c>
      <c r="L11" s="4">
        <v>3654</v>
      </c>
      <c r="M11" s="11">
        <v>87</v>
      </c>
      <c r="N11" s="10">
        <f>+VLOOKUP(M11,Hoja1!A:B,2,0)</f>
        <v>46027</v>
      </c>
      <c r="O11" s="10" t="s">
        <v>179</v>
      </c>
      <c r="P11" s="11" t="s">
        <v>180</v>
      </c>
      <c r="Q11" s="18" t="s">
        <v>83</v>
      </c>
      <c r="R11" s="4" t="str">
        <f t="shared" si="3"/>
        <v>PERSONA NATURAL</v>
      </c>
      <c r="S11" s="4">
        <v>1152201179</v>
      </c>
      <c r="T11" s="4" t="s">
        <v>181</v>
      </c>
      <c r="U11" s="18" t="s">
        <v>84</v>
      </c>
      <c r="V11" s="10">
        <v>45271</v>
      </c>
      <c r="W11" s="10">
        <f t="shared" si="4"/>
        <v>46367</v>
      </c>
      <c r="X11" s="4" t="s">
        <v>169</v>
      </c>
      <c r="Y11" s="4" t="s">
        <v>182</v>
      </c>
      <c r="Z11" s="59" t="str">
        <f t="shared" si="0"/>
        <v>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v>
      </c>
      <c r="AA11" s="4" t="s">
        <v>171</v>
      </c>
      <c r="AB11" s="4" t="s">
        <v>172</v>
      </c>
      <c r="AC11" s="4" t="s">
        <v>173</v>
      </c>
      <c r="AD11" s="10">
        <v>46027</v>
      </c>
      <c r="AE11" s="10">
        <v>46027</v>
      </c>
      <c r="AF11" s="10">
        <v>46027</v>
      </c>
      <c r="AG11" s="10">
        <v>46387</v>
      </c>
      <c r="AH11" s="10" t="e">
        <f>+VLOOKUP(P11,#REF!,5,0)</f>
        <v>#REF!</v>
      </c>
      <c r="AI11" s="4">
        <f t="shared" si="1"/>
        <v>0</v>
      </c>
      <c r="AJ11" s="10">
        <v>46027</v>
      </c>
      <c r="AK11" s="4">
        <f t="shared" si="5"/>
        <v>0</v>
      </c>
      <c r="AL11" s="4">
        <f>(YEAR(AG11)-YEAR(AF11))*360 + (MONTH(AG11)-MONTH(AF11))*30 + (DAY(AG11)-DAY(AF11))</f>
        <v>356</v>
      </c>
      <c r="AM11" s="12">
        <f>+VLOOKUP(AA11,Honorarios!A:B,2,0)</f>
        <v>11693387</v>
      </c>
      <c r="AN11" s="12">
        <f t="shared" si="7"/>
        <v>138761525.73333332</v>
      </c>
      <c r="AO11" s="4">
        <v>9240302</v>
      </c>
      <c r="AP11" s="12">
        <v>138761526</v>
      </c>
      <c r="AQ11" s="11" t="s">
        <v>83</v>
      </c>
      <c r="AR11" s="12">
        <v>0</v>
      </c>
      <c r="AS11" s="11" t="s">
        <v>83</v>
      </c>
      <c r="AT11" s="12">
        <v>0</v>
      </c>
      <c r="AU11" s="11" t="s">
        <v>83</v>
      </c>
      <c r="AV11" s="12">
        <v>0</v>
      </c>
      <c r="AW11" s="11" t="s">
        <v>83</v>
      </c>
      <c r="AX11" s="12">
        <v>0</v>
      </c>
      <c r="AY11" s="11" t="s">
        <v>83</v>
      </c>
      <c r="AZ11" s="12">
        <v>0</v>
      </c>
      <c r="BA11" s="11" t="s">
        <v>83</v>
      </c>
      <c r="BB11" s="12">
        <v>0</v>
      </c>
      <c r="BC11" s="11" t="s">
        <v>83</v>
      </c>
      <c r="BD11" s="12">
        <v>0</v>
      </c>
      <c r="BE11" s="13">
        <f t="shared" si="8"/>
        <v>138761526</v>
      </c>
      <c r="BF11" s="4">
        <v>7201407708</v>
      </c>
      <c r="BG11" s="10">
        <v>46027</v>
      </c>
      <c r="BH11" s="4">
        <v>8201407785</v>
      </c>
      <c r="BI11" s="10">
        <v>46027</v>
      </c>
      <c r="BJ11" s="4" t="s">
        <v>89</v>
      </c>
      <c r="BK11" s="4" t="s">
        <v>90</v>
      </c>
      <c r="BL11" s="14" t="s">
        <v>174</v>
      </c>
      <c r="BM11" s="11">
        <f>+VLOOKUP(BL11,Supervisores!A:B,2,0)</f>
        <v>1047388280</v>
      </c>
      <c r="BN11" s="71" t="s">
        <v>183</v>
      </c>
      <c r="BO11" s="71" t="s">
        <v>184</v>
      </c>
      <c r="BP11" s="10">
        <v>46048</v>
      </c>
      <c r="BQ11" s="17">
        <v>46027</v>
      </c>
      <c r="BR11" s="11" t="s">
        <v>185</v>
      </c>
      <c r="BS11" s="17">
        <v>46027</v>
      </c>
      <c r="BT11" s="17">
        <v>46573</v>
      </c>
      <c r="BU11" s="17">
        <v>46027</v>
      </c>
      <c r="BV11" s="5" t="s">
        <v>95</v>
      </c>
      <c r="BW11" s="44" t="s">
        <v>96</v>
      </c>
      <c r="BX11" s="5">
        <v>10</v>
      </c>
      <c r="BY11" s="71" t="s">
        <v>186</v>
      </c>
      <c r="BZ11" s="4"/>
    </row>
    <row r="12" spans="1:78" s="2" customFormat="1">
      <c r="A12" s="4" t="s">
        <v>76</v>
      </c>
      <c r="B12" s="4">
        <v>11</v>
      </c>
      <c r="C12" s="4"/>
      <c r="D12" s="4" t="str">
        <f t="shared" si="2"/>
        <v>MARLY CARDONA QUINTERO/MARIA FERNANDA PEREZ/JOHNATTAN STEVEN OROZCO</v>
      </c>
      <c r="E12" s="5" t="s">
        <v>153</v>
      </c>
      <c r="F12" s="5" t="s">
        <v>78</v>
      </c>
      <c r="G12" s="5" t="s">
        <v>187</v>
      </c>
      <c r="H12" s="5" t="s">
        <v>78</v>
      </c>
      <c r="I12" s="5" t="s">
        <v>77</v>
      </c>
      <c r="J12" s="4">
        <v>2994</v>
      </c>
      <c r="K12" s="10">
        <v>46020</v>
      </c>
      <c r="L12" s="4">
        <v>3656</v>
      </c>
      <c r="M12" s="11">
        <v>87</v>
      </c>
      <c r="N12" s="10">
        <f>+VLOOKUP(M12,Hoja1!A:B,2,0)</f>
        <v>46027</v>
      </c>
      <c r="O12" s="10" t="s">
        <v>188</v>
      </c>
      <c r="P12" s="11" t="s">
        <v>189</v>
      </c>
      <c r="Q12" s="18" t="s">
        <v>83</v>
      </c>
      <c r="R12" s="4" t="str">
        <f t="shared" si="3"/>
        <v>PERSONA NATURAL</v>
      </c>
      <c r="S12" s="4">
        <v>1054548982</v>
      </c>
      <c r="T12" s="4" t="s">
        <v>190</v>
      </c>
      <c r="U12" s="18" t="s">
        <v>102</v>
      </c>
      <c r="V12" s="10">
        <v>45331</v>
      </c>
      <c r="W12" s="10">
        <f t="shared" si="4"/>
        <v>46427</v>
      </c>
      <c r="X12" s="4">
        <v>93151507</v>
      </c>
      <c r="Y12" s="4" t="s">
        <v>191</v>
      </c>
      <c r="Z12" s="59" t="str">
        <f t="shared" si="0"/>
        <v>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v>
      </c>
      <c r="AA12" s="4" t="s">
        <v>86</v>
      </c>
      <c r="AB12" s="4" t="s">
        <v>158</v>
      </c>
      <c r="AC12" s="4" t="s">
        <v>192</v>
      </c>
      <c r="AD12" s="10">
        <v>46027</v>
      </c>
      <c r="AE12" s="10">
        <v>46027</v>
      </c>
      <c r="AF12" s="10">
        <v>46027</v>
      </c>
      <c r="AG12" s="10">
        <v>46295</v>
      </c>
      <c r="AH12" s="10" t="e">
        <f>+VLOOKUP(P12,#REF!,5,0)</f>
        <v>#REF!</v>
      </c>
      <c r="AI12" s="4">
        <f t="shared" si="1"/>
        <v>0</v>
      </c>
      <c r="AJ12" s="10">
        <v>46027</v>
      </c>
      <c r="AK12" s="4">
        <f t="shared" si="5"/>
        <v>0</v>
      </c>
      <c r="AL12" s="4">
        <f t="shared" si="6"/>
        <v>266</v>
      </c>
      <c r="AM12" s="12">
        <f>+VLOOKUP(AA12,Honorarios!A:B,2,0)</f>
        <v>7308240</v>
      </c>
      <c r="AN12" s="12">
        <f t="shared" si="7"/>
        <v>64799728</v>
      </c>
      <c r="AO12" s="4">
        <v>9240302</v>
      </c>
      <c r="AP12" s="12">
        <v>64799728</v>
      </c>
      <c r="AQ12" s="11" t="s">
        <v>83</v>
      </c>
      <c r="AR12" s="12">
        <v>0</v>
      </c>
      <c r="AS12" s="11" t="s">
        <v>83</v>
      </c>
      <c r="AT12" s="12">
        <v>0</v>
      </c>
      <c r="AU12" s="11" t="s">
        <v>83</v>
      </c>
      <c r="AV12" s="12">
        <v>0</v>
      </c>
      <c r="AW12" s="11" t="s">
        <v>83</v>
      </c>
      <c r="AX12" s="12">
        <v>0</v>
      </c>
      <c r="AY12" s="11" t="s">
        <v>83</v>
      </c>
      <c r="AZ12" s="12">
        <v>0</v>
      </c>
      <c r="BA12" s="11" t="s">
        <v>83</v>
      </c>
      <c r="BB12" s="12">
        <v>0</v>
      </c>
      <c r="BC12" s="11" t="s">
        <v>83</v>
      </c>
      <c r="BD12" s="12">
        <v>0</v>
      </c>
      <c r="BE12" s="13">
        <f t="shared" si="8"/>
        <v>64799728</v>
      </c>
      <c r="BF12" s="4">
        <v>7201407725</v>
      </c>
      <c r="BG12" s="10">
        <v>46027</v>
      </c>
      <c r="BH12" s="4">
        <v>8201407802</v>
      </c>
      <c r="BI12" s="10">
        <v>46027</v>
      </c>
      <c r="BJ12" s="4" t="s">
        <v>89</v>
      </c>
      <c r="BK12" s="4" t="s">
        <v>90</v>
      </c>
      <c r="BL12" s="14" t="s">
        <v>160</v>
      </c>
      <c r="BM12" s="11">
        <f>+VLOOKUP(BL12,Supervisores!A:B,2,0)</f>
        <v>1037587963</v>
      </c>
      <c r="BN12" s="71" t="s">
        <v>193</v>
      </c>
      <c r="BO12" s="71" t="s">
        <v>194</v>
      </c>
      <c r="BP12" s="10">
        <v>46048</v>
      </c>
      <c r="BQ12" s="17">
        <v>46027</v>
      </c>
      <c r="BR12" s="11" t="s">
        <v>195</v>
      </c>
      <c r="BS12" s="17">
        <v>46027</v>
      </c>
      <c r="BT12" s="17">
        <v>46482</v>
      </c>
      <c r="BU12" s="17">
        <v>46027</v>
      </c>
      <c r="BV12" s="5" t="s">
        <v>95</v>
      </c>
      <c r="BW12" s="44" t="s">
        <v>96</v>
      </c>
      <c r="BX12" s="5">
        <v>10</v>
      </c>
      <c r="BY12" s="71" t="s">
        <v>196</v>
      </c>
      <c r="BZ12" s="4"/>
    </row>
    <row r="13" spans="1:78" s="2" customFormat="1">
      <c r="A13" s="4" t="s">
        <v>76</v>
      </c>
      <c r="B13" s="4">
        <v>12</v>
      </c>
      <c r="C13" s="4"/>
      <c r="D13" s="4" t="str">
        <f t="shared" si="2"/>
        <v>NIDIA BEDOYA LORA/MARIA FERNANDA PEREZ/LAURA CRISTINA ZAPATA VASQUEZ</v>
      </c>
      <c r="E13" s="5" t="s">
        <v>197</v>
      </c>
      <c r="F13" s="5" t="s">
        <v>78</v>
      </c>
      <c r="G13" s="5" t="s">
        <v>187</v>
      </c>
      <c r="H13" s="5" t="s">
        <v>78</v>
      </c>
      <c r="I13" s="5" t="s">
        <v>80</v>
      </c>
      <c r="J13" s="4">
        <v>3011</v>
      </c>
      <c r="K13" s="10">
        <v>46020</v>
      </c>
      <c r="L13" s="4">
        <v>3657</v>
      </c>
      <c r="M13" s="11">
        <v>87</v>
      </c>
      <c r="N13" s="10">
        <f>+VLOOKUP(M13,Hoja1!A:B,2,0)</f>
        <v>46027</v>
      </c>
      <c r="O13" s="10" t="s">
        <v>198</v>
      </c>
      <c r="P13" s="11" t="s">
        <v>199</v>
      </c>
      <c r="Q13" s="18" t="s">
        <v>83</v>
      </c>
      <c r="R13" s="4" t="str">
        <f t="shared" si="3"/>
        <v>PERSONA NATURAL</v>
      </c>
      <c r="S13" s="4">
        <v>43485850</v>
      </c>
      <c r="T13" s="4" t="s">
        <v>200</v>
      </c>
      <c r="U13" s="18" t="s">
        <v>84</v>
      </c>
      <c r="V13" s="10">
        <v>45828</v>
      </c>
      <c r="W13" s="10">
        <f t="shared" si="4"/>
        <v>46924</v>
      </c>
      <c r="X13" s="4">
        <v>93151507</v>
      </c>
      <c r="Y13" s="4" t="s">
        <v>201</v>
      </c>
      <c r="Z13" s="59" t="str">
        <f t="shared" si="0"/>
        <v>PRESTACIÓN DE SERVICIOS DE FORMA TEMPORAL COMO TECNÓLOGO III EN LA SUBDIRECCIÓN ADMINISTRATIVA, FINANCIERA Y DE APOYO A LA GESTIÓN, PARA APOYAR EN EL PROCESO DE GESTIÓN DOCUMENTAL E INSTRUMENTOS ARCHIVÍSTICOS DE LA AGENCIA DE EDUCACIÓN POSTSECUNDARIA DE MEDELLÍN –SAPIENCIA.</v>
      </c>
      <c r="AA13" s="4" t="s">
        <v>115</v>
      </c>
      <c r="AB13" s="4" t="s">
        <v>87</v>
      </c>
      <c r="AC13" s="4" t="s">
        <v>202</v>
      </c>
      <c r="AD13" s="10">
        <v>46027</v>
      </c>
      <c r="AE13" s="10">
        <v>46027</v>
      </c>
      <c r="AF13" s="10">
        <v>46027</v>
      </c>
      <c r="AG13" s="10">
        <v>46295</v>
      </c>
      <c r="AH13" s="10" t="e">
        <f>+VLOOKUP(P13,#REF!,5,0)</f>
        <v>#REF!</v>
      </c>
      <c r="AI13" s="4">
        <f t="shared" si="1"/>
        <v>0</v>
      </c>
      <c r="AJ13" s="10">
        <v>46027</v>
      </c>
      <c r="AK13" s="4">
        <f t="shared" si="5"/>
        <v>0</v>
      </c>
      <c r="AL13" s="4">
        <f t="shared" si="6"/>
        <v>266</v>
      </c>
      <c r="AM13" s="12">
        <f>+VLOOKUP(AA13,Honorarios!A:B,2,0)</f>
        <v>4818574</v>
      </c>
      <c r="AN13" s="12">
        <f t="shared" si="7"/>
        <v>42724689.466666669</v>
      </c>
      <c r="AO13" s="4">
        <v>9240298</v>
      </c>
      <c r="AP13" s="12">
        <v>42724689</v>
      </c>
      <c r="AQ13" s="11" t="s">
        <v>83</v>
      </c>
      <c r="AR13" s="12">
        <v>0</v>
      </c>
      <c r="AS13" s="11" t="s">
        <v>83</v>
      </c>
      <c r="AT13" s="12">
        <v>0</v>
      </c>
      <c r="AU13" s="11" t="s">
        <v>83</v>
      </c>
      <c r="AV13" s="12">
        <v>0</v>
      </c>
      <c r="AW13" s="11" t="s">
        <v>83</v>
      </c>
      <c r="AX13" s="12">
        <v>0</v>
      </c>
      <c r="AY13" s="11" t="s">
        <v>83</v>
      </c>
      <c r="AZ13" s="12">
        <v>0</v>
      </c>
      <c r="BA13" s="11" t="s">
        <v>83</v>
      </c>
      <c r="BB13" s="12">
        <v>0</v>
      </c>
      <c r="BC13" s="11" t="s">
        <v>83</v>
      </c>
      <c r="BD13" s="12">
        <v>0</v>
      </c>
      <c r="BE13" s="13">
        <f t="shared" si="8"/>
        <v>42724689</v>
      </c>
      <c r="BF13" s="4">
        <v>7201407742</v>
      </c>
      <c r="BG13" s="10">
        <v>46027</v>
      </c>
      <c r="BH13" s="4">
        <v>8201407819</v>
      </c>
      <c r="BI13" s="10">
        <v>46027</v>
      </c>
      <c r="BJ13" s="4" t="s">
        <v>89</v>
      </c>
      <c r="BK13" s="4" t="s">
        <v>90</v>
      </c>
      <c r="BL13" s="14" t="s">
        <v>91</v>
      </c>
      <c r="BM13" s="11">
        <f>+VLOOKUP(BL13,Supervisores!A:B,2,0)</f>
        <v>98552967</v>
      </c>
      <c r="BN13" s="71" t="s">
        <v>203</v>
      </c>
      <c r="BO13" s="71" t="s">
        <v>204</v>
      </c>
      <c r="BP13" s="10">
        <v>46048</v>
      </c>
      <c r="BQ13" s="17">
        <v>46027</v>
      </c>
      <c r="BR13" s="11" t="s">
        <v>205</v>
      </c>
      <c r="BS13" s="17">
        <v>46027</v>
      </c>
      <c r="BT13" s="17">
        <v>46482</v>
      </c>
      <c r="BU13" s="17">
        <v>46027</v>
      </c>
      <c r="BV13" s="5" t="s">
        <v>95</v>
      </c>
      <c r="BW13" s="44" t="s">
        <v>96</v>
      </c>
      <c r="BX13" s="5">
        <v>10</v>
      </c>
      <c r="BY13" s="71" t="s">
        <v>206</v>
      </c>
      <c r="BZ13" s="4"/>
    </row>
    <row r="14" spans="1:78" s="2" customFormat="1">
      <c r="A14" s="4" t="s">
        <v>76</v>
      </c>
      <c r="B14" s="4">
        <v>13</v>
      </c>
      <c r="C14" s="4"/>
      <c r="D14" s="4" t="str">
        <f t="shared" si="2"/>
        <v>JOHNATTAN STEVEN OROZCO/JUAN PABLO GARCIA BEDOYA/NURY PAOLA SUAREZ PINEDA</v>
      </c>
      <c r="E14" s="5" t="s">
        <v>77</v>
      </c>
      <c r="F14" s="5" t="s">
        <v>78</v>
      </c>
      <c r="G14" s="5" t="s">
        <v>165</v>
      </c>
      <c r="H14" s="5" t="s">
        <v>78</v>
      </c>
      <c r="I14" s="5" t="s">
        <v>166</v>
      </c>
      <c r="J14" s="4">
        <v>2978</v>
      </c>
      <c r="K14" s="10">
        <v>46020</v>
      </c>
      <c r="L14" s="4">
        <v>3658</v>
      </c>
      <c r="M14" s="11">
        <v>87</v>
      </c>
      <c r="N14" s="10">
        <f>+VLOOKUP(M14,Hoja1!A:B,2,0)</f>
        <v>46027</v>
      </c>
      <c r="O14" s="10" t="s">
        <v>207</v>
      </c>
      <c r="P14" s="11" t="s">
        <v>208</v>
      </c>
      <c r="Q14" s="18" t="s">
        <v>83</v>
      </c>
      <c r="R14" s="4" t="str">
        <f t="shared" si="3"/>
        <v>PERSONA NATURAL</v>
      </c>
      <c r="S14" s="4">
        <v>1045680938</v>
      </c>
      <c r="T14" s="4" t="s">
        <v>209</v>
      </c>
      <c r="U14" s="18" t="s">
        <v>102</v>
      </c>
      <c r="V14" s="10">
        <v>45295</v>
      </c>
      <c r="W14" s="10">
        <f t="shared" si="4"/>
        <v>46391</v>
      </c>
      <c r="X14" s="4">
        <v>80101504</v>
      </c>
      <c r="Y14" s="4" t="s">
        <v>210</v>
      </c>
      <c r="Z14" s="59" t="str">
        <f t="shared" si="0"/>
        <v>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v>
      </c>
      <c r="AA14" s="4" t="s">
        <v>171</v>
      </c>
      <c r="AB14" s="4" t="s">
        <v>172</v>
      </c>
      <c r="AC14" s="4" t="s">
        <v>173</v>
      </c>
      <c r="AD14" s="10">
        <v>46027</v>
      </c>
      <c r="AE14" s="10">
        <v>46027</v>
      </c>
      <c r="AF14" s="10">
        <v>46027</v>
      </c>
      <c r="AG14" s="10">
        <v>46387</v>
      </c>
      <c r="AH14" s="10" t="e">
        <f>+VLOOKUP(P14,#REF!,5,0)</f>
        <v>#REF!</v>
      </c>
      <c r="AI14" s="4">
        <f t="shared" si="1"/>
        <v>0</v>
      </c>
      <c r="AJ14" s="10">
        <v>46027</v>
      </c>
      <c r="AK14" s="4">
        <f t="shared" si="5"/>
        <v>0</v>
      </c>
      <c r="AL14" s="4">
        <f>(YEAR(AG14)-YEAR(AF14))*360 + (MONTH(AG14)-MONTH(AF14))*30 + (DAY(AG14)-DAY(AF14))</f>
        <v>356</v>
      </c>
      <c r="AM14" s="12">
        <f>+VLOOKUP(AA14,Honorarios!A:B,2,0)</f>
        <v>11693387</v>
      </c>
      <c r="AN14" s="12">
        <f t="shared" si="7"/>
        <v>138761525.73333332</v>
      </c>
      <c r="AO14" s="4">
        <v>9240298</v>
      </c>
      <c r="AP14" s="12">
        <v>138761526</v>
      </c>
      <c r="AQ14" s="11" t="s">
        <v>83</v>
      </c>
      <c r="AR14" s="12">
        <v>0</v>
      </c>
      <c r="AS14" s="11" t="s">
        <v>83</v>
      </c>
      <c r="AT14" s="12">
        <v>0</v>
      </c>
      <c r="AU14" s="11" t="s">
        <v>83</v>
      </c>
      <c r="AV14" s="12">
        <v>0</v>
      </c>
      <c r="AW14" s="11" t="s">
        <v>83</v>
      </c>
      <c r="AX14" s="12">
        <v>0</v>
      </c>
      <c r="AY14" s="11" t="s">
        <v>83</v>
      </c>
      <c r="AZ14" s="12">
        <v>0</v>
      </c>
      <c r="BA14" s="11" t="s">
        <v>83</v>
      </c>
      <c r="BB14" s="12">
        <v>0</v>
      </c>
      <c r="BC14" s="11" t="s">
        <v>83</v>
      </c>
      <c r="BD14" s="12">
        <v>0</v>
      </c>
      <c r="BE14" s="13">
        <f t="shared" si="8"/>
        <v>138761526</v>
      </c>
      <c r="BF14" s="4">
        <v>7201407709</v>
      </c>
      <c r="BG14" s="10">
        <v>46027</v>
      </c>
      <c r="BH14" s="4">
        <v>8201407786</v>
      </c>
      <c r="BI14" s="10">
        <v>46027</v>
      </c>
      <c r="BJ14" s="4" t="s">
        <v>89</v>
      </c>
      <c r="BK14" s="4" t="s">
        <v>90</v>
      </c>
      <c r="BL14" s="14" t="s">
        <v>174</v>
      </c>
      <c r="BM14" s="11">
        <f>+VLOOKUP(BL14,Supervisores!A:B,2,0)</f>
        <v>1047388280</v>
      </c>
      <c r="BN14" s="71" t="s">
        <v>211</v>
      </c>
      <c r="BO14" s="71" t="s">
        <v>212</v>
      </c>
      <c r="BP14" s="10">
        <v>46048</v>
      </c>
      <c r="BQ14" s="17">
        <v>46027</v>
      </c>
      <c r="BR14" s="11" t="s">
        <v>213</v>
      </c>
      <c r="BS14" s="17">
        <v>46027</v>
      </c>
      <c r="BT14" s="17">
        <v>46573</v>
      </c>
      <c r="BU14" s="17">
        <v>46027</v>
      </c>
      <c r="BV14" s="5" t="s">
        <v>95</v>
      </c>
      <c r="BW14" s="44" t="s">
        <v>96</v>
      </c>
      <c r="BX14" s="5">
        <v>10</v>
      </c>
      <c r="BY14" s="71" t="s">
        <v>214</v>
      </c>
      <c r="BZ14" s="4"/>
    </row>
    <row r="15" spans="1:78" s="2" customFormat="1">
      <c r="A15" s="4" t="s">
        <v>76</v>
      </c>
      <c r="B15" s="4">
        <v>14</v>
      </c>
      <c r="C15" s="4"/>
      <c r="D15" s="4" t="str">
        <f t="shared" si="2"/>
        <v>NIDIA BEDOYA LORA/MARIA FERNANDA PEREZ/LAURA CRISTINA ZAPATA VASQUEZ</v>
      </c>
      <c r="E15" s="5" t="s">
        <v>197</v>
      </c>
      <c r="F15" s="5" t="s">
        <v>78</v>
      </c>
      <c r="G15" s="5" t="s">
        <v>187</v>
      </c>
      <c r="H15" s="5" t="s">
        <v>78</v>
      </c>
      <c r="I15" s="5" t="s">
        <v>80</v>
      </c>
      <c r="J15" s="4">
        <v>3012</v>
      </c>
      <c r="K15" s="10">
        <v>46020</v>
      </c>
      <c r="L15" s="4">
        <v>3659</v>
      </c>
      <c r="M15" s="11">
        <v>87</v>
      </c>
      <c r="N15" s="10">
        <f>+VLOOKUP(M15,Hoja1!A:B,2,0)</f>
        <v>46027</v>
      </c>
      <c r="O15" s="10" t="s">
        <v>215</v>
      </c>
      <c r="P15" s="11" t="s">
        <v>216</v>
      </c>
      <c r="Q15" s="18" t="s">
        <v>83</v>
      </c>
      <c r="R15" s="4" t="str">
        <f t="shared" si="3"/>
        <v>PERSONA NATURAL</v>
      </c>
      <c r="S15" s="4">
        <v>43630422</v>
      </c>
      <c r="T15" s="4" t="s">
        <v>217</v>
      </c>
      <c r="U15" s="18" t="s">
        <v>84</v>
      </c>
      <c r="V15" s="10">
        <v>46006</v>
      </c>
      <c r="W15" s="10">
        <f t="shared" si="4"/>
        <v>47102</v>
      </c>
      <c r="X15" s="4">
        <v>93151507</v>
      </c>
      <c r="Y15" s="4" t="s">
        <v>218</v>
      </c>
      <c r="Z15" s="59" t="str">
        <f t="shared" si="0"/>
        <v>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v>
      </c>
      <c r="AA15" s="4" t="s">
        <v>219</v>
      </c>
      <c r="AB15" s="4" t="s">
        <v>87</v>
      </c>
      <c r="AC15" s="4" t="s">
        <v>202</v>
      </c>
      <c r="AD15" s="10">
        <v>46027</v>
      </c>
      <c r="AE15" s="10">
        <v>46027</v>
      </c>
      <c r="AF15" s="10">
        <v>46027</v>
      </c>
      <c r="AG15" s="10">
        <v>46295</v>
      </c>
      <c r="AH15" s="10" t="e">
        <f>+VLOOKUP(P15,#REF!,5,0)</f>
        <v>#REF!</v>
      </c>
      <c r="AI15" s="4">
        <f t="shared" si="1"/>
        <v>0</v>
      </c>
      <c r="AJ15" s="10">
        <v>46027</v>
      </c>
      <c r="AK15" s="4">
        <f t="shared" si="5"/>
        <v>0</v>
      </c>
      <c r="AL15" s="4">
        <f t="shared" si="6"/>
        <v>266</v>
      </c>
      <c r="AM15" s="12">
        <f>+VLOOKUP(AA15,Honorarios!A:B,2,0)</f>
        <v>3694240</v>
      </c>
      <c r="AN15" s="12">
        <f t="shared" si="7"/>
        <v>32755594.666666664</v>
      </c>
      <c r="AO15" s="4">
        <v>9240298</v>
      </c>
      <c r="AP15" s="12">
        <v>32755595</v>
      </c>
      <c r="AQ15" s="11" t="s">
        <v>83</v>
      </c>
      <c r="AR15" s="12">
        <v>0</v>
      </c>
      <c r="AS15" s="11" t="s">
        <v>83</v>
      </c>
      <c r="AT15" s="12">
        <v>0</v>
      </c>
      <c r="AU15" s="11" t="s">
        <v>83</v>
      </c>
      <c r="AV15" s="12">
        <v>0</v>
      </c>
      <c r="AW15" s="11" t="s">
        <v>83</v>
      </c>
      <c r="AX15" s="12">
        <v>0</v>
      </c>
      <c r="AY15" s="11" t="s">
        <v>83</v>
      </c>
      <c r="AZ15" s="12">
        <v>0</v>
      </c>
      <c r="BA15" s="11" t="s">
        <v>83</v>
      </c>
      <c r="BB15" s="12">
        <v>0</v>
      </c>
      <c r="BC15" s="11" t="s">
        <v>83</v>
      </c>
      <c r="BD15" s="12">
        <v>0</v>
      </c>
      <c r="BE15" s="13">
        <f t="shared" si="8"/>
        <v>32755595</v>
      </c>
      <c r="BF15" s="4">
        <v>7201407743</v>
      </c>
      <c r="BG15" s="10">
        <v>46027</v>
      </c>
      <c r="BH15" s="4">
        <v>8201407820</v>
      </c>
      <c r="BI15" s="10">
        <v>46027</v>
      </c>
      <c r="BJ15" s="4" t="s">
        <v>89</v>
      </c>
      <c r="BK15" s="4" t="s">
        <v>90</v>
      </c>
      <c r="BL15" s="14" t="s">
        <v>220</v>
      </c>
      <c r="BM15" s="11">
        <f>+VLOOKUP(BL15,Supervisores!A:B,2,0)</f>
        <v>43617827</v>
      </c>
      <c r="BN15" s="71" t="s">
        <v>221</v>
      </c>
      <c r="BO15" s="71" t="s">
        <v>222</v>
      </c>
      <c r="BP15" s="10">
        <v>46048</v>
      </c>
      <c r="BQ15" s="17" t="s">
        <v>83</v>
      </c>
      <c r="BR15" s="17" t="s">
        <v>83</v>
      </c>
      <c r="BS15" s="17" t="s">
        <v>83</v>
      </c>
      <c r="BT15" s="17" t="s">
        <v>83</v>
      </c>
      <c r="BU15" s="17" t="s">
        <v>83</v>
      </c>
      <c r="BV15" s="5" t="s">
        <v>95</v>
      </c>
      <c r="BW15" s="44" t="s">
        <v>96</v>
      </c>
      <c r="BX15" s="5">
        <v>8</v>
      </c>
      <c r="BY15" s="71" t="s">
        <v>223</v>
      </c>
      <c r="BZ15" s="4"/>
    </row>
    <row r="16" spans="1:78" s="2" customFormat="1">
      <c r="A16" s="4" t="s">
        <v>76</v>
      </c>
      <c r="B16" s="4">
        <v>15</v>
      </c>
      <c r="C16" s="4"/>
      <c r="D16" s="4" t="str">
        <f t="shared" si="2"/>
        <v>NIDIA BEDOYA LORA/JUAN PABLO GARCIA BEDOYA/NURY PAOLA SUAREZ PINEDA</v>
      </c>
      <c r="E16" s="5" t="s">
        <v>197</v>
      </c>
      <c r="F16" s="5" t="s">
        <v>78</v>
      </c>
      <c r="G16" s="5" t="s">
        <v>165</v>
      </c>
      <c r="H16" s="5" t="s">
        <v>78</v>
      </c>
      <c r="I16" s="5" t="s">
        <v>166</v>
      </c>
      <c r="J16" s="4">
        <v>2979</v>
      </c>
      <c r="K16" s="10">
        <v>46020</v>
      </c>
      <c r="L16" s="4">
        <v>3660</v>
      </c>
      <c r="M16" s="11">
        <v>87</v>
      </c>
      <c r="N16" s="10">
        <f>+VLOOKUP(M16,Hoja1!A:B,2,0)</f>
        <v>46027</v>
      </c>
      <c r="O16" s="10" t="s">
        <v>224</v>
      </c>
      <c r="P16" s="11" t="s">
        <v>225</v>
      </c>
      <c r="Q16" s="18" t="s">
        <v>83</v>
      </c>
      <c r="R16" s="4" t="str">
        <f t="shared" si="3"/>
        <v>PERSONA NATURAL</v>
      </c>
      <c r="S16" s="4">
        <v>43029796</v>
      </c>
      <c r="T16" s="4" t="s">
        <v>226</v>
      </c>
      <c r="U16" s="18" t="s">
        <v>84</v>
      </c>
      <c r="V16" s="10">
        <v>45295</v>
      </c>
      <c r="W16" s="10">
        <f t="shared" si="4"/>
        <v>46391</v>
      </c>
      <c r="X16" s="4">
        <v>93151507</v>
      </c>
      <c r="Y16" s="4" t="s">
        <v>227</v>
      </c>
      <c r="Z16" s="59" t="str">
        <f t="shared" si="0"/>
        <v>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v>
      </c>
      <c r="AA16" s="4" t="s">
        <v>228</v>
      </c>
      <c r="AB16" s="4" t="s">
        <v>172</v>
      </c>
      <c r="AC16" s="4" t="s">
        <v>173</v>
      </c>
      <c r="AD16" s="10">
        <v>46027</v>
      </c>
      <c r="AE16" s="10">
        <v>46027</v>
      </c>
      <c r="AF16" s="10">
        <v>46027</v>
      </c>
      <c r="AG16" s="10">
        <v>46387</v>
      </c>
      <c r="AH16" s="10" t="e">
        <f>+VLOOKUP(P16,#REF!,5,0)</f>
        <v>#REF!</v>
      </c>
      <c r="AI16" s="4">
        <f t="shared" si="1"/>
        <v>0</v>
      </c>
      <c r="AJ16" s="10">
        <v>46027</v>
      </c>
      <c r="AK16" s="4">
        <f t="shared" si="5"/>
        <v>0</v>
      </c>
      <c r="AL16" s="4">
        <f>(YEAR(AG16)-YEAR(AF16))*360 + (MONTH(AG16)-MONTH(AF16))*30 + (DAY(AG16)-DAY(AF16))</f>
        <v>356</v>
      </c>
      <c r="AM16" s="12">
        <f>+VLOOKUP(AA16,Honorarios!A:B,2,0)</f>
        <v>10230894</v>
      </c>
      <c r="AN16" s="12">
        <f t="shared" si="7"/>
        <v>121406608.8</v>
      </c>
      <c r="AO16" s="4">
        <v>9240302</v>
      </c>
      <c r="AP16" s="12">
        <v>121406609</v>
      </c>
      <c r="AQ16" s="11" t="s">
        <v>83</v>
      </c>
      <c r="AR16" s="12">
        <v>0</v>
      </c>
      <c r="AS16" s="11" t="s">
        <v>83</v>
      </c>
      <c r="AT16" s="12">
        <v>0</v>
      </c>
      <c r="AU16" s="11" t="s">
        <v>83</v>
      </c>
      <c r="AV16" s="12">
        <v>0</v>
      </c>
      <c r="AW16" s="11" t="s">
        <v>83</v>
      </c>
      <c r="AX16" s="12">
        <v>0</v>
      </c>
      <c r="AY16" s="11" t="s">
        <v>83</v>
      </c>
      <c r="AZ16" s="12">
        <v>0</v>
      </c>
      <c r="BA16" s="11" t="s">
        <v>83</v>
      </c>
      <c r="BB16" s="12">
        <v>0</v>
      </c>
      <c r="BC16" s="11" t="s">
        <v>83</v>
      </c>
      <c r="BD16" s="12">
        <v>0</v>
      </c>
      <c r="BE16" s="13">
        <f t="shared" si="8"/>
        <v>121406609</v>
      </c>
      <c r="BF16" s="4">
        <v>7201407710</v>
      </c>
      <c r="BG16" s="10">
        <v>46027</v>
      </c>
      <c r="BH16" s="4">
        <v>8201407787</v>
      </c>
      <c r="BI16" s="10">
        <v>46027</v>
      </c>
      <c r="BJ16" s="4" t="s">
        <v>89</v>
      </c>
      <c r="BK16" s="4" t="s">
        <v>90</v>
      </c>
      <c r="BL16" s="14" t="s">
        <v>174</v>
      </c>
      <c r="BM16" s="11">
        <f>+VLOOKUP(BL16,Supervisores!A:B,2,0)</f>
        <v>1047388280</v>
      </c>
      <c r="BN16" s="71" t="s">
        <v>229</v>
      </c>
      <c r="BO16" s="71" t="s">
        <v>230</v>
      </c>
      <c r="BP16" s="10">
        <v>46048</v>
      </c>
      <c r="BQ16" s="17">
        <v>46027</v>
      </c>
      <c r="BR16" s="11" t="s">
        <v>231</v>
      </c>
      <c r="BS16" s="17">
        <v>46027</v>
      </c>
      <c r="BT16" s="17">
        <v>46573</v>
      </c>
      <c r="BU16" s="17">
        <v>46027</v>
      </c>
      <c r="BV16" s="5" t="s">
        <v>95</v>
      </c>
      <c r="BW16" s="44" t="s">
        <v>96</v>
      </c>
      <c r="BX16" s="5">
        <v>10</v>
      </c>
      <c r="BY16" s="71" t="s">
        <v>232</v>
      </c>
      <c r="BZ16" s="4"/>
    </row>
    <row r="17" spans="1:78" s="2" customFormat="1">
      <c r="A17" s="4" t="s">
        <v>76</v>
      </c>
      <c r="B17" s="4">
        <v>16</v>
      </c>
      <c r="C17" s="4"/>
      <c r="D17" s="4" t="str">
        <f t="shared" si="2"/>
        <v>NIDIA BEDOYA LORA/MARIA FERNANDA PEREZ/LAURA CRISTINA ZAPATA VASQUEZ</v>
      </c>
      <c r="E17" s="5" t="s">
        <v>197</v>
      </c>
      <c r="F17" s="5" t="s">
        <v>78</v>
      </c>
      <c r="G17" s="5" t="s">
        <v>187</v>
      </c>
      <c r="H17" s="5" t="s">
        <v>78</v>
      </c>
      <c r="I17" s="5" t="s">
        <v>80</v>
      </c>
      <c r="J17" s="4">
        <v>3014</v>
      </c>
      <c r="K17" s="10">
        <v>46020</v>
      </c>
      <c r="L17" s="4">
        <v>3661</v>
      </c>
      <c r="M17" s="11">
        <v>87</v>
      </c>
      <c r="N17" s="10">
        <f>+VLOOKUP(M17,Hoja1!A:B,2,0)</f>
        <v>46027</v>
      </c>
      <c r="O17" s="10" t="s">
        <v>233</v>
      </c>
      <c r="P17" s="11" t="s">
        <v>234</v>
      </c>
      <c r="Q17" s="18" t="s">
        <v>83</v>
      </c>
      <c r="R17" s="4" t="str">
        <f t="shared" si="3"/>
        <v>PERSONA NATURAL</v>
      </c>
      <c r="S17" s="4">
        <v>70951123</v>
      </c>
      <c r="T17" s="4" t="s">
        <v>235</v>
      </c>
      <c r="U17" s="18" t="s">
        <v>102</v>
      </c>
      <c r="V17" s="10">
        <v>46006</v>
      </c>
      <c r="W17" s="10">
        <f t="shared" si="4"/>
        <v>47102</v>
      </c>
      <c r="X17" s="4">
        <v>93151507</v>
      </c>
      <c r="Y17" s="4" t="s">
        <v>236</v>
      </c>
      <c r="Z17" s="59" t="str">
        <f t="shared" si="0"/>
        <v>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v>
      </c>
      <c r="AA17" s="4" t="s">
        <v>237</v>
      </c>
      <c r="AB17" s="4" t="s">
        <v>87</v>
      </c>
      <c r="AC17" s="4" t="s">
        <v>238</v>
      </c>
      <c r="AD17" s="10">
        <v>46027</v>
      </c>
      <c r="AE17" s="10">
        <v>46027</v>
      </c>
      <c r="AF17" s="10">
        <v>46027</v>
      </c>
      <c r="AG17" s="10">
        <v>46295</v>
      </c>
      <c r="AH17" s="10" t="e">
        <f>+VLOOKUP(P17,#REF!,5,0)</f>
        <v>#REF!</v>
      </c>
      <c r="AI17" s="4">
        <f t="shared" si="1"/>
        <v>0</v>
      </c>
      <c r="AJ17" s="10">
        <v>46027</v>
      </c>
      <c r="AK17" s="4">
        <f t="shared" si="5"/>
        <v>0</v>
      </c>
      <c r="AL17" s="4">
        <f t="shared" si="6"/>
        <v>266</v>
      </c>
      <c r="AM17" s="12">
        <f>+VLOOKUP(AA17,Honorarios!A:B,2,0)</f>
        <v>8038900</v>
      </c>
      <c r="AN17" s="12">
        <f t="shared" si="7"/>
        <v>71278246.666666657</v>
      </c>
      <c r="AO17" s="4">
        <v>9240298</v>
      </c>
      <c r="AP17" s="12">
        <v>71278247</v>
      </c>
      <c r="AQ17" s="11" t="s">
        <v>83</v>
      </c>
      <c r="AR17" s="12">
        <v>0</v>
      </c>
      <c r="AS17" s="11" t="s">
        <v>83</v>
      </c>
      <c r="AT17" s="12">
        <v>0</v>
      </c>
      <c r="AU17" s="11" t="s">
        <v>83</v>
      </c>
      <c r="AV17" s="12">
        <v>0</v>
      </c>
      <c r="AW17" s="11" t="s">
        <v>83</v>
      </c>
      <c r="AX17" s="12">
        <v>0</v>
      </c>
      <c r="AY17" s="11" t="s">
        <v>83</v>
      </c>
      <c r="AZ17" s="12">
        <v>0</v>
      </c>
      <c r="BA17" s="11" t="s">
        <v>83</v>
      </c>
      <c r="BB17" s="12">
        <v>0</v>
      </c>
      <c r="BC17" s="11" t="s">
        <v>83</v>
      </c>
      <c r="BD17" s="12">
        <v>0</v>
      </c>
      <c r="BE17" s="13">
        <f t="shared" si="8"/>
        <v>71278247</v>
      </c>
      <c r="BF17" s="4">
        <v>7201407745</v>
      </c>
      <c r="BG17" s="10">
        <v>46027</v>
      </c>
      <c r="BH17" s="4">
        <v>8201407822</v>
      </c>
      <c r="BI17" s="10">
        <v>46027</v>
      </c>
      <c r="BJ17" s="4" t="s">
        <v>89</v>
      </c>
      <c r="BK17" s="4" t="s">
        <v>90</v>
      </c>
      <c r="BL17" s="14" t="s">
        <v>91</v>
      </c>
      <c r="BM17" s="11">
        <f>+VLOOKUP(BL17,Supervisores!A:B,2,0)</f>
        <v>98552967</v>
      </c>
      <c r="BN17" s="71" t="s">
        <v>239</v>
      </c>
      <c r="BO17" s="69" t="s">
        <v>240</v>
      </c>
      <c r="BP17" s="10">
        <v>46048</v>
      </c>
      <c r="BQ17" s="17">
        <v>46027</v>
      </c>
      <c r="BR17" s="11" t="s">
        <v>241</v>
      </c>
      <c r="BS17" s="17">
        <v>46027</v>
      </c>
      <c r="BT17" s="17">
        <v>46482</v>
      </c>
      <c r="BU17" s="17">
        <v>46027</v>
      </c>
      <c r="BV17" s="5" t="s">
        <v>95</v>
      </c>
      <c r="BW17" s="44" t="s">
        <v>96</v>
      </c>
      <c r="BX17" s="5">
        <v>10</v>
      </c>
      <c r="BY17" s="71" t="s">
        <v>242</v>
      </c>
      <c r="BZ17" s="4"/>
    </row>
    <row r="18" spans="1:78" s="2" customFormat="1">
      <c r="A18" s="4" t="s">
        <v>76</v>
      </c>
      <c r="B18" s="4">
        <v>17</v>
      </c>
      <c r="C18" s="4"/>
      <c r="D18" s="4" t="str">
        <f t="shared" si="2"/>
        <v>NIDIA BEDOYA LORA/JUAN PABLO GARCIA BEDOYA/NURY PAOLA SUAREZ PINEDA</v>
      </c>
      <c r="E18" s="5" t="s">
        <v>197</v>
      </c>
      <c r="F18" s="5" t="s">
        <v>78</v>
      </c>
      <c r="G18" s="5" t="s">
        <v>165</v>
      </c>
      <c r="H18" s="5" t="s">
        <v>78</v>
      </c>
      <c r="I18" s="5" t="s">
        <v>166</v>
      </c>
      <c r="J18" s="4">
        <v>2980</v>
      </c>
      <c r="K18" s="10">
        <v>46020</v>
      </c>
      <c r="L18" s="4">
        <v>3662</v>
      </c>
      <c r="M18" s="11">
        <v>87</v>
      </c>
      <c r="N18" s="10">
        <f>+VLOOKUP(M18,Hoja1!A:B,2,0)</f>
        <v>46027</v>
      </c>
      <c r="O18" s="10" t="s">
        <v>243</v>
      </c>
      <c r="P18" s="11" t="s">
        <v>244</v>
      </c>
      <c r="Q18" s="18" t="s">
        <v>83</v>
      </c>
      <c r="R18" s="4" t="str">
        <f t="shared" si="3"/>
        <v>PERSONA NATURAL</v>
      </c>
      <c r="S18" s="4">
        <v>1039451826</v>
      </c>
      <c r="T18" s="4" t="s">
        <v>245</v>
      </c>
      <c r="U18" s="18" t="s">
        <v>102</v>
      </c>
      <c r="V18" s="10">
        <v>45373</v>
      </c>
      <c r="W18" s="10">
        <f t="shared" si="4"/>
        <v>46468</v>
      </c>
      <c r="X18" s="4">
        <v>93151507</v>
      </c>
      <c r="Y18" s="4" t="s">
        <v>246</v>
      </c>
      <c r="Z18" s="59" t="str">
        <f t="shared" si="0"/>
        <v>PRESTACIÓN DE SERVICIOS PROFESIONALES DE FORMA TEMPORAL COMO ASESOR I EN LA DIRECCIÓN GENERAL PARA APOYAR LA GESTIÓN ADMINISTRATIVA Y FINANCIERA DE LA AGENCIA, EN EL MARCO DE LAS NORMAS, POLÍTICAS Y PROCEDIMIENTOS ESTABLECIDOS EN LA MATERIA.</v>
      </c>
      <c r="AA18" s="4" t="s">
        <v>228</v>
      </c>
      <c r="AB18" s="4" t="s">
        <v>172</v>
      </c>
      <c r="AC18" s="4" t="s">
        <v>173</v>
      </c>
      <c r="AD18" s="10">
        <v>46027</v>
      </c>
      <c r="AE18" s="10">
        <v>46027</v>
      </c>
      <c r="AF18" s="10">
        <v>46027</v>
      </c>
      <c r="AG18" s="10">
        <v>46387</v>
      </c>
      <c r="AH18" s="10" t="e">
        <f>+VLOOKUP(P18,#REF!,5,0)</f>
        <v>#REF!</v>
      </c>
      <c r="AI18" s="4">
        <f t="shared" si="1"/>
        <v>0</v>
      </c>
      <c r="AJ18" s="10">
        <v>46027</v>
      </c>
      <c r="AK18" s="4">
        <f t="shared" si="5"/>
        <v>0</v>
      </c>
      <c r="AL18" s="4">
        <f>(YEAR(AG18)-YEAR(AF18))*360 + (MONTH(AG18)-MONTH(AF18))*30 + (DAY(AG18)-DAY(AF18))</f>
        <v>356</v>
      </c>
      <c r="AM18" s="12">
        <f>+VLOOKUP(AA18,Honorarios!A:B,2,0)</f>
        <v>10230894</v>
      </c>
      <c r="AN18" s="12">
        <f t="shared" si="7"/>
        <v>121406608.8</v>
      </c>
      <c r="AO18" s="4">
        <v>9240302</v>
      </c>
      <c r="AP18" s="12">
        <v>121406609</v>
      </c>
      <c r="AQ18" s="11" t="s">
        <v>83</v>
      </c>
      <c r="AR18" s="12">
        <v>0</v>
      </c>
      <c r="AS18" s="11" t="s">
        <v>83</v>
      </c>
      <c r="AT18" s="12">
        <v>0</v>
      </c>
      <c r="AU18" s="11" t="s">
        <v>83</v>
      </c>
      <c r="AV18" s="12">
        <v>0</v>
      </c>
      <c r="AW18" s="11" t="s">
        <v>83</v>
      </c>
      <c r="AX18" s="12">
        <v>0</v>
      </c>
      <c r="AY18" s="11" t="s">
        <v>83</v>
      </c>
      <c r="AZ18" s="12">
        <v>0</v>
      </c>
      <c r="BA18" s="11" t="s">
        <v>83</v>
      </c>
      <c r="BB18" s="12">
        <v>0</v>
      </c>
      <c r="BC18" s="11" t="s">
        <v>83</v>
      </c>
      <c r="BD18" s="12">
        <v>0</v>
      </c>
      <c r="BE18" s="13">
        <f t="shared" si="8"/>
        <v>121406609</v>
      </c>
      <c r="BF18" s="4">
        <v>7201407711</v>
      </c>
      <c r="BG18" s="10">
        <v>46027</v>
      </c>
      <c r="BH18" s="4">
        <v>8201407788</v>
      </c>
      <c r="BI18" s="10">
        <v>46027</v>
      </c>
      <c r="BJ18" s="4" t="s">
        <v>89</v>
      </c>
      <c r="BK18" s="4" t="s">
        <v>90</v>
      </c>
      <c r="BL18" s="14" t="s">
        <v>174</v>
      </c>
      <c r="BM18" s="11">
        <f>+VLOOKUP(BL18,Supervisores!A:B,2,0)</f>
        <v>1047388280</v>
      </c>
      <c r="BN18" s="71" t="s">
        <v>247</v>
      </c>
      <c r="BO18" s="71" t="s">
        <v>248</v>
      </c>
      <c r="BP18" s="10">
        <v>46049</v>
      </c>
      <c r="BQ18" s="17">
        <v>46027</v>
      </c>
      <c r="BR18" s="11" t="s">
        <v>249</v>
      </c>
      <c r="BS18" s="17">
        <v>46027</v>
      </c>
      <c r="BT18" s="17">
        <v>46573</v>
      </c>
      <c r="BU18" s="17">
        <v>46027</v>
      </c>
      <c r="BV18" s="5" t="s">
        <v>95</v>
      </c>
      <c r="BW18" s="44" t="s">
        <v>96</v>
      </c>
      <c r="BX18" s="5">
        <v>10</v>
      </c>
      <c r="BY18" s="71" t="s">
        <v>250</v>
      </c>
      <c r="BZ18" s="4"/>
    </row>
    <row r="19" spans="1:78" s="2" customFormat="1" hidden="1">
      <c r="A19" s="54" t="s">
        <v>76</v>
      </c>
      <c r="B19" s="54">
        <v>18</v>
      </c>
      <c r="C19" s="54"/>
      <c r="D19" s="54" t="s">
        <v>251</v>
      </c>
      <c r="E19" s="54" t="s">
        <v>251</v>
      </c>
      <c r="F19" s="54" t="s">
        <v>251</v>
      </c>
      <c r="G19" s="54" t="s">
        <v>251</v>
      </c>
      <c r="H19" s="54" t="s">
        <v>251</v>
      </c>
      <c r="I19" s="54" t="s">
        <v>251</v>
      </c>
      <c r="J19" s="54" t="s">
        <v>251</v>
      </c>
      <c r="K19" s="54" t="s">
        <v>251</v>
      </c>
      <c r="L19" s="54" t="s">
        <v>251</v>
      </c>
      <c r="M19" s="54" t="s">
        <v>251</v>
      </c>
      <c r="N19" s="54" t="s">
        <v>251</v>
      </c>
      <c r="O19" s="97" t="e">
        <v>#N/A</v>
      </c>
      <c r="P19" s="55" t="s">
        <v>252</v>
      </c>
      <c r="Q19" s="56" t="s">
        <v>83</v>
      </c>
      <c r="R19" s="54" t="s">
        <v>251</v>
      </c>
      <c r="S19" s="54" t="s">
        <v>251</v>
      </c>
      <c r="T19" s="54" t="s">
        <v>251</v>
      </c>
      <c r="U19" s="54" t="s">
        <v>251</v>
      </c>
      <c r="V19" s="54" t="s">
        <v>251</v>
      </c>
      <c r="W19" s="54" t="s">
        <v>251</v>
      </c>
      <c r="X19" s="54" t="s">
        <v>251</v>
      </c>
      <c r="Y19" s="54" t="s">
        <v>251</v>
      </c>
      <c r="Z19" s="96" t="str">
        <f t="shared" si="0"/>
        <v>ANULADO</v>
      </c>
      <c r="AA19" s="54" t="s">
        <v>251</v>
      </c>
      <c r="AB19" s="54" t="s">
        <v>251</v>
      </c>
      <c r="AC19" s="54" t="s">
        <v>251</v>
      </c>
      <c r="AD19" s="54" t="s">
        <v>251</v>
      </c>
      <c r="AE19" s="54" t="s">
        <v>251</v>
      </c>
      <c r="AF19" s="54" t="s">
        <v>251</v>
      </c>
      <c r="AG19" s="54" t="s">
        <v>251</v>
      </c>
      <c r="AH19" s="54" t="e">
        <f>+VLOOKUP(P19,#REF!,5,0)</f>
        <v>#REF!</v>
      </c>
      <c r="AI19" s="54" t="s">
        <v>251</v>
      </c>
      <c r="AJ19" s="54" t="s">
        <v>251</v>
      </c>
      <c r="AK19" s="54" t="s">
        <v>251</v>
      </c>
      <c r="AL19" s="54" t="s">
        <v>251</v>
      </c>
      <c r="AM19" s="54" t="s">
        <v>251</v>
      </c>
      <c r="AN19" s="54" t="s">
        <v>251</v>
      </c>
      <c r="AO19" s="54" t="s">
        <v>251</v>
      </c>
      <c r="AP19" s="54" t="s">
        <v>251</v>
      </c>
      <c r="AQ19" s="54" t="s">
        <v>251</v>
      </c>
      <c r="AR19" s="54" t="s">
        <v>251</v>
      </c>
      <c r="AS19" s="54" t="s">
        <v>251</v>
      </c>
      <c r="AT19" s="54" t="s">
        <v>251</v>
      </c>
      <c r="AU19" s="54" t="s">
        <v>251</v>
      </c>
      <c r="AV19" s="54" t="s">
        <v>251</v>
      </c>
      <c r="AW19" s="54" t="s">
        <v>251</v>
      </c>
      <c r="AX19" s="54" t="s">
        <v>251</v>
      </c>
      <c r="AY19" s="54" t="s">
        <v>251</v>
      </c>
      <c r="AZ19" s="54" t="s">
        <v>251</v>
      </c>
      <c r="BA19" s="54" t="s">
        <v>251</v>
      </c>
      <c r="BB19" s="54" t="s">
        <v>251</v>
      </c>
      <c r="BC19" s="54" t="s">
        <v>251</v>
      </c>
      <c r="BD19" s="54" t="s">
        <v>251</v>
      </c>
      <c r="BE19" s="54" t="s">
        <v>251</v>
      </c>
      <c r="BF19" s="54" t="s">
        <v>251</v>
      </c>
      <c r="BG19" s="54" t="s">
        <v>251</v>
      </c>
      <c r="BH19" s="54" t="s">
        <v>251</v>
      </c>
      <c r="BI19" s="54" t="s">
        <v>251</v>
      </c>
      <c r="BJ19" s="54" t="s">
        <v>251</v>
      </c>
      <c r="BK19" s="54" t="s">
        <v>251</v>
      </c>
      <c r="BL19" s="54" t="s">
        <v>251</v>
      </c>
      <c r="BM19" s="54" t="s">
        <v>251</v>
      </c>
      <c r="BN19" s="54" t="s">
        <v>251</v>
      </c>
      <c r="BO19" s="54" t="s">
        <v>251</v>
      </c>
      <c r="BP19" s="54" t="s">
        <v>251</v>
      </c>
      <c r="BQ19" s="54" t="s">
        <v>251</v>
      </c>
      <c r="BR19" s="54" t="s">
        <v>251</v>
      </c>
      <c r="BS19" s="54" t="s">
        <v>251</v>
      </c>
      <c r="BT19" s="54" t="s">
        <v>251</v>
      </c>
      <c r="BU19" s="54" t="s">
        <v>251</v>
      </c>
      <c r="BV19" s="54" t="s">
        <v>251</v>
      </c>
      <c r="BW19" s="54" t="s">
        <v>251</v>
      </c>
      <c r="BX19" s="54" t="s">
        <v>251</v>
      </c>
      <c r="BY19" s="54" t="s">
        <v>251</v>
      </c>
      <c r="BZ19" s="54" t="s">
        <v>251</v>
      </c>
    </row>
    <row r="20" spans="1:78" s="2" customFormat="1">
      <c r="A20" s="4" t="s">
        <v>76</v>
      </c>
      <c r="B20" s="4">
        <v>19</v>
      </c>
      <c r="C20" s="4"/>
      <c r="D20" s="4" t="str">
        <f t="shared" si="2"/>
        <v>NIDIA BEDOYA LORA/JUAN PABLO GARCIA BEDOYA/NURY PAOLA SUAREZ PINEDA</v>
      </c>
      <c r="E20" s="5" t="s">
        <v>197</v>
      </c>
      <c r="F20" s="5" t="s">
        <v>78</v>
      </c>
      <c r="G20" s="5" t="s">
        <v>165</v>
      </c>
      <c r="H20" s="5" t="s">
        <v>78</v>
      </c>
      <c r="I20" s="5" t="s">
        <v>166</v>
      </c>
      <c r="J20" s="4">
        <v>2981</v>
      </c>
      <c r="K20" s="10">
        <v>46020</v>
      </c>
      <c r="L20" s="4">
        <v>3667</v>
      </c>
      <c r="M20" s="11">
        <v>87</v>
      </c>
      <c r="N20" s="10">
        <f>+VLOOKUP(M20,Hoja1!A:B,2,0)</f>
        <v>46027</v>
      </c>
      <c r="O20" s="10" t="s">
        <v>253</v>
      </c>
      <c r="P20" s="11" t="s">
        <v>254</v>
      </c>
      <c r="Q20" s="18" t="s">
        <v>83</v>
      </c>
      <c r="R20" s="4" t="str">
        <f t="shared" si="3"/>
        <v>PERSONA NATURAL</v>
      </c>
      <c r="S20" s="4">
        <v>53124390</v>
      </c>
      <c r="T20" s="4" t="s">
        <v>255</v>
      </c>
      <c r="U20" s="18" t="s">
        <v>84</v>
      </c>
      <c r="V20" s="10">
        <v>45904</v>
      </c>
      <c r="W20" s="10">
        <f t="shared" si="4"/>
        <v>47000</v>
      </c>
      <c r="X20" s="4">
        <v>93151507</v>
      </c>
      <c r="Y20" s="4" t="s">
        <v>256</v>
      </c>
      <c r="Z20" s="59" t="str">
        <f t="shared" si="0"/>
        <v>PRESTACIÓN DE SERVICIOS PROFESIONALES COMO ASESOR I EN LA DIRECCIÓN GENERAL DE LA AGENCIA DE EDUCACIÓN POSTSECUNDARIA DE MEDELLÍN – SAPIENCIA, EN LO CONCERNIENTE A LA ACTIVIDAD CONTRACTUAL DE LA ENTIDAD Y LA PREVENCIÓN DEL DAÑO ANTIJURÍDICO.</v>
      </c>
      <c r="AA20" s="4" t="s">
        <v>228</v>
      </c>
      <c r="AB20" s="4" t="s">
        <v>172</v>
      </c>
      <c r="AC20" s="4" t="s">
        <v>173</v>
      </c>
      <c r="AD20" s="10">
        <v>46027</v>
      </c>
      <c r="AE20" s="10">
        <v>46027</v>
      </c>
      <c r="AF20" s="10">
        <v>46027</v>
      </c>
      <c r="AG20" s="10">
        <v>46387</v>
      </c>
      <c r="AH20" s="10" t="e">
        <f>+VLOOKUP(P20,#REF!,5,0)</f>
        <v>#REF!</v>
      </c>
      <c r="AI20" s="4">
        <f t="shared" ref="AI20:AI46" si="9">DAYS360(N20,AD20,(FALSE))</f>
        <v>0</v>
      </c>
      <c r="AJ20" s="10">
        <v>46027</v>
      </c>
      <c r="AK20" s="4">
        <f t="shared" si="5"/>
        <v>0</v>
      </c>
      <c r="AL20" s="4">
        <f>(YEAR(AG20)-YEAR(AF20))*360 + (MONTH(AG20)-MONTH(AF20))*30 + (DAY(AG20)-DAY(AF20))</f>
        <v>356</v>
      </c>
      <c r="AM20" s="12">
        <f>+VLOOKUP(AA20,Honorarios!A:B,2,0)</f>
        <v>10230894</v>
      </c>
      <c r="AN20" s="12">
        <f t="shared" si="7"/>
        <v>121406608.8</v>
      </c>
      <c r="AO20" s="4">
        <v>9240302</v>
      </c>
      <c r="AP20" s="12">
        <v>121406609</v>
      </c>
      <c r="AQ20" s="11" t="s">
        <v>83</v>
      </c>
      <c r="AR20" s="12">
        <v>0</v>
      </c>
      <c r="AS20" s="11" t="s">
        <v>83</v>
      </c>
      <c r="AT20" s="12">
        <v>0</v>
      </c>
      <c r="AU20" s="11" t="s">
        <v>83</v>
      </c>
      <c r="AV20" s="12">
        <v>0</v>
      </c>
      <c r="AW20" s="11" t="s">
        <v>83</v>
      </c>
      <c r="AX20" s="12">
        <v>0</v>
      </c>
      <c r="AY20" s="11" t="s">
        <v>83</v>
      </c>
      <c r="AZ20" s="12">
        <v>0</v>
      </c>
      <c r="BA20" s="11" t="s">
        <v>83</v>
      </c>
      <c r="BB20" s="12">
        <v>0</v>
      </c>
      <c r="BC20" s="11" t="s">
        <v>83</v>
      </c>
      <c r="BD20" s="12">
        <v>0</v>
      </c>
      <c r="BE20" s="13">
        <f t="shared" si="8"/>
        <v>121406609</v>
      </c>
      <c r="BF20" s="4">
        <v>7201407712</v>
      </c>
      <c r="BG20" s="10">
        <v>46027</v>
      </c>
      <c r="BH20" s="4">
        <v>8201407789</v>
      </c>
      <c r="BI20" s="10">
        <v>46027</v>
      </c>
      <c r="BJ20" s="4" t="s">
        <v>89</v>
      </c>
      <c r="BK20" s="4" t="s">
        <v>90</v>
      </c>
      <c r="BL20" s="14" t="s">
        <v>174</v>
      </c>
      <c r="BM20" s="11">
        <f>+VLOOKUP(BL20,Supervisores!A:B,2,0)</f>
        <v>1047388280</v>
      </c>
      <c r="BN20" s="71" t="s">
        <v>257</v>
      </c>
      <c r="BO20" s="71" t="s">
        <v>258</v>
      </c>
      <c r="BP20" s="10">
        <v>46049</v>
      </c>
      <c r="BQ20" s="17">
        <v>46027</v>
      </c>
      <c r="BR20" s="11" t="s">
        <v>259</v>
      </c>
      <c r="BS20" s="17">
        <v>46027</v>
      </c>
      <c r="BT20" s="17">
        <v>46573</v>
      </c>
      <c r="BU20" s="17">
        <v>46027</v>
      </c>
      <c r="BV20" s="5" t="s">
        <v>95</v>
      </c>
      <c r="BW20" s="44" t="s">
        <v>96</v>
      </c>
      <c r="BX20" s="5">
        <v>10</v>
      </c>
      <c r="BY20" s="71" t="s">
        <v>260</v>
      </c>
      <c r="BZ20" s="4"/>
    </row>
    <row r="21" spans="1:78" s="2" customFormat="1">
      <c r="A21" s="4" t="s">
        <v>76</v>
      </c>
      <c r="B21" s="4">
        <v>20</v>
      </c>
      <c r="C21" s="4"/>
      <c r="D21" s="4" t="str">
        <f t="shared" si="2"/>
        <v>NIDIA BEDOYA LORA/MARIA FERNANDA PEREZ/LAURA CRISTINA ZAPATA VASQUEZ</v>
      </c>
      <c r="E21" s="5" t="s">
        <v>197</v>
      </c>
      <c r="F21" s="5" t="s">
        <v>78</v>
      </c>
      <c r="G21" s="5" t="s">
        <v>187</v>
      </c>
      <c r="H21" s="5" t="s">
        <v>78</v>
      </c>
      <c r="I21" s="5" t="s">
        <v>80</v>
      </c>
      <c r="J21" s="4">
        <v>3015</v>
      </c>
      <c r="K21" s="10">
        <v>46020</v>
      </c>
      <c r="L21" s="4">
        <v>3663</v>
      </c>
      <c r="M21" s="11">
        <v>87</v>
      </c>
      <c r="N21" s="10">
        <f>+VLOOKUP(M21,Hoja1!A:B,2,0)</f>
        <v>46027</v>
      </c>
      <c r="O21" s="10" t="s">
        <v>261</v>
      </c>
      <c r="P21" s="11" t="s">
        <v>262</v>
      </c>
      <c r="Q21" s="18" t="s">
        <v>83</v>
      </c>
      <c r="R21" s="4" t="str">
        <f t="shared" si="3"/>
        <v>PERSONA NATURAL</v>
      </c>
      <c r="S21" s="4">
        <v>429203</v>
      </c>
      <c r="T21" s="4" t="s">
        <v>263</v>
      </c>
      <c r="U21" s="18" t="s">
        <v>102</v>
      </c>
      <c r="V21" s="10">
        <v>45467</v>
      </c>
      <c r="W21" s="10">
        <f t="shared" si="4"/>
        <v>46562</v>
      </c>
      <c r="X21" s="4" t="s">
        <v>264</v>
      </c>
      <c r="Y21" s="4" t="s">
        <v>265</v>
      </c>
      <c r="Z21" s="59" t="str">
        <f t="shared" si="0"/>
        <v>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v>
      </c>
      <c r="AA21" s="4" t="s">
        <v>266</v>
      </c>
      <c r="AB21" s="4" t="s">
        <v>87</v>
      </c>
      <c r="AC21" s="4" t="s">
        <v>267</v>
      </c>
      <c r="AD21" s="10">
        <v>46027</v>
      </c>
      <c r="AE21" s="10">
        <v>46027</v>
      </c>
      <c r="AF21" s="10">
        <v>46027</v>
      </c>
      <c r="AG21" s="10">
        <v>46295</v>
      </c>
      <c r="AH21" s="10" t="e">
        <f>+VLOOKUP(P21,#REF!,5,0)</f>
        <v>#REF!</v>
      </c>
      <c r="AI21" s="4">
        <f t="shared" si="9"/>
        <v>0</v>
      </c>
      <c r="AJ21" s="10">
        <v>46027</v>
      </c>
      <c r="AK21" s="4">
        <f t="shared" si="5"/>
        <v>0</v>
      </c>
      <c r="AL21" s="4">
        <f t="shared" si="6"/>
        <v>266</v>
      </c>
      <c r="AM21" s="12">
        <f>+VLOOKUP(AA21,Honorarios!A:B,2,0)</f>
        <v>8769565</v>
      </c>
      <c r="AN21" s="12">
        <f t="shared" si="7"/>
        <v>77756809.666666657</v>
      </c>
      <c r="AO21" s="4">
        <v>9240302</v>
      </c>
      <c r="AP21" s="12">
        <v>77756810</v>
      </c>
      <c r="AQ21" s="11" t="s">
        <v>83</v>
      </c>
      <c r="AR21" s="12">
        <v>0</v>
      </c>
      <c r="AS21" s="11" t="s">
        <v>83</v>
      </c>
      <c r="AT21" s="12">
        <v>0</v>
      </c>
      <c r="AU21" s="11" t="s">
        <v>83</v>
      </c>
      <c r="AV21" s="12">
        <v>0</v>
      </c>
      <c r="AW21" s="11" t="s">
        <v>83</v>
      </c>
      <c r="AX21" s="12">
        <v>0</v>
      </c>
      <c r="AY21" s="11" t="s">
        <v>83</v>
      </c>
      <c r="AZ21" s="12">
        <v>0</v>
      </c>
      <c r="BA21" s="11" t="s">
        <v>83</v>
      </c>
      <c r="BB21" s="12">
        <v>0</v>
      </c>
      <c r="BC21" s="11" t="s">
        <v>83</v>
      </c>
      <c r="BD21" s="12">
        <v>0</v>
      </c>
      <c r="BE21" s="13">
        <f t="shared" si="8"/>
        <v>77756810</v>
      </c>
      <c r="BF21" s="4">
        <v>7201407746</v>
      </c>
      <c r="BG21" s="10">
        <v>46027</v>
      </c>
      <c r="BH21" s="4">
        <v>8201407823</v>
      </c>
      <c r="BI21" s="10">
        <v>46027</v>
      </c>
      <c r="BJ21" s="4" t="s">
        <v>89</v>
      </c>
      <c r="BK21" s="4" t="s">
        <v>90</v>
      </c>
      <c r="BL21" s="14" t="s">
        <v>91</v>
      </c>
      <c r="BM21" s="11">
        <f>+VLOOKUP(BL21,Supervisores!A:B,2,0)</f>
        <v>98552967</v>
      </c>
      <c r="BN21" s="71" t="s">
        <v>268</v>
      </c>
      <c r="BO21" s="71" t="s">
        <v>269</v>
      </c>
      <c r="BP21" s="10">
        <v>46049</v>
      </c>
      <c r="BQ21" s="17">
        <v>46027</v>
      </c>
      <c r="BR21" s="11" t="s">
        <v>270</v>
      </c>
      <c r="BS21" s="17">
        <v>46027</v>
      </c>
      <c r="BT21" s="17">
        <v>46482</v>
      </c>
      <c r="BU21" s="17">
        <v>46027</v>
      </c>
      <c r="BV21" s="5" t="s">
        <v>95</v>
      </c>
      <c r="BW21" s="44" t="s">
        <v>96</v>
      </c>
      <c r="BX21" s="5">
        <v>10</v>
      </c>
      <c r="BY21" s="71" t="s">
        <v>271</v>
      </c>
      <c r="BZ21" s="4"/>
    </row>
    <row r="22" spans="1:78" s="2" customFormat="1">
      <c r="A22" s="4" t="s">
        <v>76</v>
      </c>
      <c r="B22" s="4">
        <v>21</v>
      </c>
      <c r="C22" s="4"/>
      <c r="D22" s="4" t="str">
        <f t="shared" si="2"/>
        <v>NIDIA BEDOYA LORA/MARIA FERNANDA PEREZ/LAURA CRISTINA ZAPATA VASQUEZ</v>
      </c>
      <c r="E22" s="5" t="s">
        <v>197</v>
      </c>
      <c r="F22" s="5" t="s">
        <v>78</v>
      </c>
      <c r="G22" s="5" t="s">
        <v>187</v>
      </c>
      <c r="H22" s="5" t="s">
        <v>78</v>
      </c>
      <c r="I22" s="5" t="s">
        <v>80</v>
      </c>
      <c r="J22" s="4">
        <v>3016</v>
      </c>
      <c r="K22" s="10">
        <v>46020</v>
      </c>
      <c r="L22" s="4">
        <v>3673</v>
      </c>
      <c r="M22" s="11">
        <v>87</v>
      </c>
      <c r="N22" s="10">
        <f>+VLOOKUP(M22,Hoja1!A:B,2,0)</f>
        <v>46027</v>
      </c>
      <c r="O22" s="10" t="s">
        <v>272</v>
      </c>
      <c r="P22" s="11" t="s">
        <v>273</v>
      </c>
      <c r="Q22" s="18" t="s">
        <v>83</v>
      </c>
      <c r="R22" s="4" t="str">
        <f t="shared" si="3"/>
        <v>PERSONA NATURAL</v>
      </c>
      <c r="S22" s="4">
        <v>1152210758</v>
      </c>
      <c r="T22" s="4" t="s">
        <v>274</v>
      </c>
      <c r="U22" s="18" t="s">
        <v>84</v>
      </c>
      <c r="V22" s="10">
        <v>45538</v>
      </c>
      <c r="W22" s="10">
        <f t="shared" si="4"/>
        <v>46633</v>
      </c>
      <c r="X22" s="4" t="s">
        <v>275</v>
      </c>
      <c r="Y22" s="4" t="s">
        <v>276</v>
      </c>
      <c r="Z22" s="59" t="str">
        <f t="shared" si="0"/>
        <v xml:space="preserve">PRESTAR SERVICIOS PROFESIONALES COMO ESPECIALISTA I PARA APOYAR LA PLANEACIÓN, SEGUIMIENTO Y CONTROL DE LOS PROYECTOS DE INFRAESTRUCTURA FÍSICA DE LA AGENCIA DE EDUCACIÓN POSTSECUNDARIA DE MEDELLÍN – SAPIENCIA.     </v>
      </c>
      <c r="AA22" s="4" t="s">
        <v>237</v>
      </c>
      <c r="AB22" s="4" t="s">
        <v>87</v>
      </c>
      <c r="AC22" s="4" t="s">
        <v>88</v>
      </c>
      <c r="AD22" s="10">
        <v>46027</v>
      </c>
      <c r="AE22" s="10">
        <v>46027</v>
      </c>
      <c r="AF22" s="10">
        <v>46027</v>
      </c>
      <c r="AG22" s="10">
        <v>46295</v>
      </c>
      <c r="AH22" s="10" t="e">
        <f>+VLOOKUP(P22,#REF!,5,0)</f>
        <v>#REF!</v>
      </c>
      <c r="AI22" s="4">
        <f t="shared" si="9"/>
        <v>0</v>
      </c>
      <c r="AJ22" s="10">
        <v>46027</v>
      </c>
      <c r="AK22" s="4">
        <f t="shared" si="5"/>
        <v>0</v>
      </c>
      <c r="AL22" s="4">
        <f t="shared" si="6"/>
        <v>266</v>
      </c>
      <c r="AM22" s="12">
        <f>+VLOOKUP(AA22,Honorarios!A:B,2,0)</f>
        <v>8038900</v>
      </c>
      <c r="AN22" s="12">
        <f t="shared" si="7"/>
        <v>71278246.666666657</v>
      </c>
      <c r="AO22" s="4">
        <v>9240298</v>
      </c>
      <c r="AP22" s="12">
        <v>35639123</v>
      </c>
      <c r="AQ22" s="11">
        <v>9240301</v>
      </c>
      <c r="AR22" s="47">
        <v>35639124</v>
      </c>
      <c r="AS22" s="11" t="s">
        <v>83</v>
      </c>
      <c r="AT22" s="12">
        <v>0</v>
      </c>
      <c r="AU22" s="11" t="s">
        <v>83</v>
      </c>
      <c r="AV22" s="12">
        <v>0</v>
      </c>
      <c r="AW22" s="11" t="s">
        <v>83</v>
      </c>
      <c r="AX22" s="12">
        <v>0</v>
      </c>
      <c r="AY22" s="11" t="s">
        <v>83</v>
      </c>
      <c r="AZ22" s="12">
        <v>0</v>
      </c>
      <c r="BA22" s="11" t="s">
        <v>83</v>
      </c>
      <c r="BB22" s="12">
        <v>0</v>
      </c>
      <c r="BC22" s="11" t="s">
        <v>83</v>
      </c>
      <c r="BD22" s="12">
        <v>0</v>
      </c>
      <c r="BE22" s="13">
        <f t="shared" si="8"/>
        <v>71278247</v>
      </c>
      <c r="BF22" s="4">
        <v>7201407747</v>
      </c>
      <c r="BG22" s="10">
        <v>46027</v>
      </c>
      <c r="BH22" s="4">
        <v>8201407824</v>
      </c>
      <c r="BI22" s="10">
        <v>46027</v>
      </c>
      <c r="BJ22" s="4" t="s">
        <v>89</v>
      </c>
      <c r="BK22" s="4" t="s">
        <v>90</v>
      </c>
      <c r="BL22" s="14" t="s">
        <v>91</v>
      </c>
      <c r="BM22" s="11">
        <f>+VLOOKUP(BL22,Supervisores!A:B,2,0)</f>
        <v>98552967</v>
      </c>
      <c r="BN22" s="71" t="s">
        <v>277</v>
      </c>
      <c r="BO22" s="71" t="s">
        <v>278</v>
      </c>
      <c r="BP22" s="10">
        <v>46049</v>
      </c>
      <c r="BQ22" s="17">
        <v>46027</v>
      </c>
      <c r="BR22" s="11" t="s">
        <v>279</v>
      </c>
      <c r="BS22" s="17">
        <v>46027</v>
      </c>
      <c r="BT22" s="17">
        <v>46482</v>
      </c>
      <c r="BU22" s="17">
        <v>46027</v>
      </c>
      <c r="BV22" s="5" t="s">
        <v>95</v>
      </c>
      <c r="BW22" s="44" t="s">
        <v>96</v>
      </c>
      <c r="BX22" s="5">
        <v>10</v>
      </c>
      <c r="BY22" s="71" t="s">
        <v>280</v>
      </c>
      <c r="BZ22" s="4"/>
    </row>
    <row r="23" spans="1:78" s="2" customFormat="1">
      <c r="A23" s="4" t="s">
        <v>76</v>
      </c>
      <c r="B23" s="4">
        <v>22</v>
      </c>
      <c r="C23" s="4"/>
      <c r="D23" s="4" t="str">
        <f t="shared" si="2"/>
        <v>NIDIA BEDOYA LORA/JUAN PABLO GARCIA BEDOYA/NURY PAOLA SUAREZ PINEDA</v>
      </c>
      <c r="E23" s="5" t="s">
        <v>197</v>
      </c>
      <c r="F23" s="5" t="s">
        <v>78</v>
      </c>
      <c r="G23" s="5" t="s">
        <v>165</v>
      </c>
      <c r="H23" s="5" t="s">
        <v>78</v>
      </c>
      <c r="I23" s="5" t="s">
        <v>166</v>
      </c>
      <c r="J23" s="4">
        <v>2982</v>
      </c>
      <c r="K23" s="10">
        <v>46020</v>
      </c>
      <c r="L23" s="4">
        <v>3672</v>
      </c>
      <c r="M23" s="11">
        <v>87</v>
      </c>
      <c r="N23" s="10">
        <f>+VLOOKUP(M23,Hoja1!A:B,2,0)</f>
        <v>46027</v>
      </c>
      <c r="O23" s="10" t="s">
        <v>281</v>
      </c>
      <c r="P23" s="11" t="s">
        <v>282</v>
      </c>
      <c r="Q23" s="18" t="s">
        <v>83</v>
      </c>
      <c r="R23" s="4" t="str">
        <f t="shared" si="3"/>
        <v>PERSONA NATURAL</v>
      </c>
      <c r="S23" s="4">
        <v>1128265055</v>
      </c>
      <c r="T23" s="4" t="s">
        <v>283</v>
      </c>
      <c r="U23" s="18" t="s">
        <v>84</v>
      </c>
      <c r="V23" s="10">
        <v>45434</v>
      </c>
      <c r="W23" s="10">
        <f t="shared" si="4"/>
        <v>46529</v>
      </c>
      <c r="X23" s="4">
        <v>93151507</v>
      </c>
      <c r="Y23" s="4" t="s">
        <v>284</v>
      </c>
      <c r="Z23" s="59" t="str">
        <f t="shared" si="0"/>
        <v>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v>
      </c>
      <c r="AA23" s="4" t="s">
        <v>228</v>
      </c>
      <c r="AB23" s="4" t="s">
        <v>172</v>
      </c>
      <c r="AC23" s="4" t="s">
        <v>173</v>
      </c>
      <c r="AD23" s="10">
        <v>46027</v>
      </c>
      <c r="AE23" s="10">
        <v>46027</v>
      </c>
      <c r="AF23" s="10">
        <v>46027</v>
      </c>
      <c r="AG23" s="10">
        <v>46387</v>
      </c>
      <c r="AH23" s="10" t="e">
        <f>+VLOOKUP(P23,#REF!,5,0)</f>
        <v>#REF!</v>
      </c>
      <c r="AI23" s="4">
        <f t="shared" si="9"/>
        <v>0</v>
      </c>
      <c r="AJ23" s="10">
        <v>46027</v>
      </c>
      <c r="AK23" s="4">
        <f t="shared" si="5"/>
        <v>0</v>
      </c>
      <c r="AL23" s="4">
        <f>(YEAR(AG23)-YEAR(AF23))*360 + (MONTH(AG23)-MONTH(AF23))*30 + (DAY(AG23)-DAY(AF23))</f>
        <v>356</v>
      </c>
      <c r="AM23" s="12">
        <f>+VLOOKUP(AA23,Honorarios!A:B,2,0)</f>
        <v>10230894</v>
      </c>
      <c r="AN23" s="12">
        <f t="shared" si="7"/>
        <v>121406608.8</v>
      </c>
      <c r="AO23" s="4">
        <v>9240302</v>
      </c>
      <c r="AP23" s="12">
        <v>121406609</v>
      </c>
      <c r="AQ23" s="11" t="s">
        <v>83</v>
      </c>
      <c r="AR23" s="12">
        <v>0</v>
      </c>
      <c r="AS23" s="11" t="s">
        <v>83</v>
      </c>
      <c r="AT23" s="12">
        <v>0</v>
      </c>
      <c r="AU23" s="11" t="s">
        <v>83</v>
      </c>
      <c r="AV23" s="12">
        <v>0</v>
      </c>
      <c r="AW23" s="11" t="s">
        <v>83</v>
      </c>
      <c r="AX23" s="12">
        <v>0</v>
      </c>
      <c r="AY23" s="11" t="s">
        <v>83</v>
      </c>
      <c r="AZ23" s="12">
        <v>0</v>
      </c>
      <c r="BA23" s="11" t="s">
        <v>83</v>
      </c>
      <c r="BB23" s="12">
        <v>0</v>
      </c>
      <c r="BC23" s="11" t="s">
        <v>83</v>
      </c>
      <c r="BD23" s="12">
        <v>0</v>
      </c>
      <c r="BE23" s="13">
        <f t="shared" si="8"/>
        <v>121406609</v>
      </c>
      <c r="BF23" s="4">
        <v>7201407713</v>
      </c>
      <c r="BG23" s="10">
        <v>46027</v>
      </c>
      <c r="BH23" s="4">
        <v>8201407790</v>
      </c>
      <c r="BI23" s="10">
        <v>46027</v>
      </c>
      <c r="BJ23" s="4" t="s">
        <v>89</v>
      </c>
      <c r="BK23" s="4" t="s">
        <v>90</v>
      </c>
      <c r="BL23" s="14" t="s">
        <v>174</v>
      </c>
      <c r="BM23" s="11">
        <f>+VLOOKUP(BL23,Supervisores!A:B,2,0)</f>
        <v>1047388280</v>
      </c>
      <c r="BN23" s="71" t="s">
        <v>285</v>
      </c>
      <c r="BO23" s="69" t="s">
        <v>286</v>
      </c>
      <c r="BP23" s="10">
        <v>46049</v>
      </c>
      <c r="BQ23" s="17">
        <v>46027</v>
      </c>
      <c r="BR23" s="11" t="s">
        <v>287</v>
      </c>
      <c r="BS23" s="17">
        <v>46027</v>
      </c>
      <c r="BT23" s="17">
        <v>46573</v>
      </c>
      <c r="BU23" s="17">
        <v>46027</v>
      </c>
      <c r="BV23" s="5" t="s">
        <v>95</v>
      </c>
      <c r="BW23" s="44" t="s">
        <v>96</v>
      </c>
      <c r="BX23" s="5">
        <v>10</v>
      </c>
      <c r="BY23" s="71" t="s">
        <v>288</v>
      </c>
      <c r="BZ23" s="4"/>
    </row>
    <row r="24" spans="1:78" s="2" customFormat="1">
      <c r="A24" s="4" t="s">
        <v>76</v>
      </c>
      <c r="B24" s="4">
        <v>23</v>
      </c>
      <c r="C24" s="4"/>
      <c r="D24" s="4" t="str">
        <f t="shared" si="2"/>
        <v>MARLY CARDONA QUINTERO/SALVADOR ENRIQUE IREGUI LOTERO/JOHNATTAN STEVEN OROZCO</v>
      </c>
      <c r="E24" s="5" t="s">
        <v>153</v>
      </c>
      <c r="F24" s="5" t="s">
        <v>78</v>
      </c>
      <c r="G24" s="5" t="s">
        <v>289</v>
      </c>
      <c r="H24" s="5" t="s">
        <v>78</v>
      </c>
      <c r="I24" s="5" t="s">
        <v>77</v>
      </c>
      <c r="J24" s="4">
        <v>2985</v>
      </c>
      <c r="K24" s="10">
        <v>46020</v>
      </c>
      <c r="L24" s="4">
        <v>3647</v>
      </c>
      <c r="M24" s="11">
        <v>87</v>
      </c>
      <c r="N24" s="10">
        <f>+VLOOKUP(M24,Hoja1!A:B,2,0)</f>
        <v>46027</v>
      </c>
      <c r="O24" s="10" t="s">
        <v>290</v>
      </c>
      <c r="P24" s="11" t="s">
        <v>291</v>
      </c>
      <c r="Q24" s="18" t="s">
        <v>83</v>
      </c>
      <c r="R24" s="4" t="str">
        <f t="shared" si="3"/>
        <v>PERSONA NATURAL</v>
      </c>
      <c r="S24" s="4">
        <v>1039468392</v>
      </c>
      <c r="T24" s="4" t="s">
        <v>292</v>
      </c>
      <c r="U24" s="18" t="s">
        <v>84</v>
      </c>
      <c r="V24" s="10">
        <v>45601</v>
      </c>
      <c r="W24" s="10">
        <f t="shared" si="4"/>
        <v>46696</v>
      </c>
      <c r="X24" s="4">
        <v>93151507</v>
      </c>
      <c r="Y24" s="4" t="s">
        <v>293</v>
      </c>
      <c r="Z24" s="59" t="str">
        <f t="shared" si="0"/>
        <v>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v>
      </c>
      <c r="AA24" s="4" t="s">
        <v>86</v>
      </c>
      <c r="AB24" s="4" t="s">
        <v>158</v>
      </c>
      <c r="AC24" s="4" t="s">
        <v>294</v>
      </c>
      <c r="AD24" s="10">
        <v>46027</v>
      </c>
      <c r="AE24" s="10">
        <v>46027</v>
      </c>
      <c r="AF24" s="10">
        <v>46027</v>
      </c>
      <c r="AG24" s="10">
        <v>46295</v>
      </c>
      <c r="AH24" s="10" t="e">
        <f>+VLOOKUP(P24,#REF!,5,0)</f>
        <v>#REF!</v>
      </c>
      <c r="AI24" s="4">
        <f t="shared" si="9"/>
        <v>0</v>
      </c>
      <c r="AJ24" s="10">
        <v>46027</v>
      </c>
      <c r="AK24" s="4">
        <f t="shared" si="5"/>
        <v>0</v>
      </c>
      <c r="AL24" s="4">
        <f t="shared" si="6"/>
        <v>266</v>
      </c>
      <c r="AM24" s="12">
        <f>+VLOOKUP(AA24,Honorarios!A:B,2,0)</f>
        <v>7308240</v>
      </c>
      <c r="AN24" s="12">
        <f t="shared" si="7"/>
        <v>64799728</v>
      </c>
      <c r="AO24" s="4">
        <v>9240302</v>
      </c>
      <c r="AP24" s="12">
        <v>64799728</v>
      </c>
      <c r="AQ24" s="11" t="s">
        <v>83</v>
      </c>
      <c r="AR24" s="12">
        <v>0</v>
      </c>
      <c r="AS24" s="11" t="s">
        <v>83</v>
      </c>
      <c r="AT24" s="12">
        <v>0</v>
      </c>
      <c r="AU24" s="11" t="s">
        <v>83</v>
      </c>
      <c r="AV24" s="12">
        <v>0</v>
      </c>
      <c r="AW24" s="11" t="s">
        <v>83</v>
      </c>
      <c r="AX24" s="12">
        <v>0</v>
      </c>
      <c r="AY24" s="11" t="s">
        <v>83</v>
      </c>
      <c r="AZ24" s="12">
        <v>0</v>
      </c>
      <c r="BA24" s="11" t="s">
        <v>83</v>
      </c>
      <c r="BB24" s="12">
        <v>0</v>
      </c>
      <c r="BC24" s="11" t="s">
        <v>83</v>
      </c>
      <c r="BD24" s="12">
        <v>0</v>
      </c>
      <c r="BE24" s="13">
        <f t="shared" si="8"/>
        <v>64799728</v>
      </c>
      <c r="BF24" s="4">
        <v>7201407716</v>
      </c>
      <c r="BG24" s="10">
        <v>46027</v>
      </c>
      <c r="BH24" s="4">
        <v>8201407793</v>
      </c>
      <c r="BI24" s="10">
        <v>46027</v>
      </c>
      <c r="BJ24" s="4" t="s">
        <v>89</v>
      </c>
      <c r="BK24" s="4" t="s">
        <v>90</v>
      </c>
      <c r="BL24" s="14" t="s">
        <v>160</v>
      </c>
      <c r="BM24" s="11">
        <f>+VLOOKUP(BL24,Supervisores!A:B,2,0)</f>
        <v>1037587963</v>
      </c>
      <c r="BN24" s="71" t="s">
        <v>295</v>
      </c>
      <c r="BO24" s="69" t="s">
        <v>296</v>
      </c>
      <c r="BP24" s="10">
        <v>46049</v>
      </c>
      <c r="BQ24" s="17">
        <v>46027</v>
      </c>
      <c r="BR24" s="11" t="s">
        <v>297</v>
      </c>
      <c r="BS24" s="17">
        <v>46027</v>
      </c>
      <c r="BT24" s="17">
        <v>46482</v>
      </c>
      <c r="BU24" s="17">
        <v>46027</v>
      </c>
      <c r="BV24" s="5" t="s">
        <v>95</v>
      </c>
      <c r="BW24" s="44" t="s">
        <v>96</v>
      </c>
      <c r="BX24" s="5">
        <v>10</v>
      </c>
      <c r="BY24" s="71" t="s">
        <v>298</v>
      </c>
      <c r="BZ24" s="4"/>
    </row>
    <row r="25" spans="1:78" s="2" customFormat="1">
      <c r="A25" s="4" t="s">
        <v>76</v>
      </c>
      <c r="B25" s="4">
        <v>24</v>
      </c>
      <c r="C25" s="4"/>
      <c r="D25" s="4" t="str">
        <f t="shared" si="2"/>
        <v>MARLY CARDONA QUINTERO/JUAN PABLO GARCIA BEDOYA/NURY PAOLA SUAREZ PINEDA</v>
      </c>
      <c r="E25" s="5" t="s">
        <v>153</v>
      </c>
      <c r="F25" s="5" t="s">
        <v>78</v>
      </c>
      <c r="G25" s="5" t="s">
        <v>165</v>
      </c>
      <c r="H25" s="5" t="s">
        <v>78</v>
      </c>
      <c r="I25" s="5" t="s">
        <v>166</v>
      </c>
      <c r="J25" s="4">
        <v>2983</v>
      </c>
      <c r="K25" s="10">
        <v>46020</v>
      </c>
      <c r="L25" s="4">
        <v>3674</v>
      </c>
      <c r="M25" s="11">
        <v>87</v>
      </c>
      <c r="N25" s="10">
        <f>+VLOOKUP(M25,Hoja1!A:B,2,0)</f>
        <v>46027</v>
      </c>
      <c r="O25" s="10" t="s">
        <v>299</v>
      </c>
      <c r="P25" s="11" t="s">
        <v>300</v>
      </c>
      <c r="Q25" s="18" t="s">
        <v>83</v>
      </c>
      <c r="R25" s="4" t="str">
        <f t="shared" si="3"/>
        <v>PERSONA NATURAL</v>
      </c>
      <c r="S25" s="4">
        <v>1044500239</v>
      </c>
      <c r="T25" s="4" t="s">
        <v>301</v>
      </c>
      <c r="U25" s="18" t="s">
        <v>84</v>
      </c>
      <c r="V25" s="10">
        <v>45343</v>
      </c>
      <c r="W25" s="10">
        <f t="shared" si="4"/>
        <v>46439</v>
      </c>
      <c r="X25" s="4">
        <v>93151507</v>
      </c>
      <c r="Y25" s="4" t="s">
        <v>302</v>
      </c>
      <c r="Z25" s="59" t="str">
        <f t="shared" si="0"/>
        <v>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v>
      </c>
      <c r="AA25" s="4" t="s">
        <v>266</v>
      </c>
      <c r="AB25" s="4" t="s">
        <v>172</v>
      </c>
      <c r="AC25" s="4" t="s">
        <v>173</v>
      </c>
      <c r="AD25" s="10">
        <v>46027</v>
      </c>
      <c r="AE25" s="10">
        <v>46027</v>
      </c>
      <c r="AF25" s="10">
        <v>46027</v>
      </c>
      <c r="AG25" s="10">
        <v>46387</v>
      </c>
      <c r="AH25" s="10" t="e">
        <f>+VLOOKUP(P25,#REF!,5,0)</f>
        <v>#REF!</v>
      </c>
      <c r="AI25" s="4">
        <f t="shared" si="9"/>
        <v>0</v>
      </c>
      <c r="AJ25" s="10">
        <v>46027</v>
      </c>
      <c r="AK25" s="4">
        <f t="shared" si="5"/>
        <v>0</v>
      </c>
      <c r="AL25" s="4">
        <f>(YEAR(AG25)-YEAR(AF25))*360 + (MONTH(AG25)-MONTH(AF25))*30 + (DAY(AG25)-DAY(AF25))</f>
        <v>356</v>
      </c>
      <c r="AM25" s="12">
        <f>+VLOOKUP(AA25,Honorarios!A:B,2,0)</f>
        <v>8769565</v>
      </c>
      <c r="AN25" s="12">
        <f t="shared" si="7"/>
        <v>104065504.66666666</v>
      </c>
      <c r="AO25" s="4">
        <v>9240302</v>
      </c>
      <c r="AP25" s="12">
        <v>104065505</v>
      </c>
      <c r="AQ25" s="11" t="s">
        <v>83</v>
      </c>
      <c r="AR25" s="12">
        <v>0</v>
      </c>
      <c r="AS25" s="11" t="s">
        <v>83</v>
      </c>
      <c r="AT25" s="12">
        <v>0</v>
      </c>
      <c r="AU25" s="11" t="s">
        <v>83</v>
      </c>
      <c r="AV25" s="12">
        <v>0</v>
      </c>
      <c r="AW25" s="11" t="s">
        <v>83</v>
      </c>
      <c r="AX25" s="12">
        <v>0</v>
      </c>
      <c r="AY25" s="11" t="s">
        <v>83</v>
      </c>
      <c r="AZ25" s="12">
        <v>0</v>
      </c>
      <c r="BA25" s="11" t="s">
        <v>83</v>
      </c>
      <c r="BB25" s="12">
        <v>0</v>
      </c>
      <c r="BC25" s="11" t="s">
        <v>83</v>
      </c>
      <c r="BD25" s="12">
        <v>0</v>
      </c>
      <c r="BE25" s="13">
        <f t="shared" si="8"/>
        <v>104065505</v>
      </c>
      <c r="BF25" s="4">
        <v>7201407714</v>
      </c>
      <c r="BG25" s="10">
        <v>46027</v>
      </c>
      <c r="BH25" s="4">
        <v>8201407791</v>
      </c>
      <c r="BI25" s="10">
        <v>46027</v>
      </c>
      <c r="BJ25" s="4" t="s">
        <v>89</v>
      </c>
      <c r="BK25" s="4" t="s">
        <v>90</v>
      </c>
      <c r="BL25" s="14" t="s">
        <v>174</v>
      </c>
      <c r="BM25" s="11">
        <f>+VLOOKUP(BL25,Supervisores!A:B,2,0)</f>
        <v>1047388280</v>
      </c>
      <c r="BN25" s="71" t="s">
        <v>303</v>
      </c>
      <c r="BO25" s="69" t="s">
        <v>304</v>
      </c>
      <c r="BP25" s="10">
        <v>46049</v>
      </c>
      <c r="BQ25" s="17">
        <v>46027</v>
      </c>
      <c r="BR25" s="11" t="s">
        <v>305</v>
      </c>
      <c r="BS25" s="17">
        <v>46027</v>
      </c>
      <c r="BT25" s="17">
        <v>46573</v>
      </c>
      <c r="BU25" s="17">
        <v>46027</v>
      </c>
      <c r="BV25" s="5" t="s">
        <v>95</v>
      </c>
      <c r="BW25" s="44" t="s">
        <v>96</v>
      </c>
      <c r="BX25" s="5">
        <v>10</v>
      </c>
      <c r="BY25" s="71" t="s">
        <v>306</v>
      </c>
      <c r="BZ25" s="4"/>
    </row>
    <row r="26" spans="1:78" s="2" customFormat="1">
      <c r="A26" s="4" t="s">
        <v>76</v>
      </c>
      <c r="B26" s="4">
        <v>25</v>
      </c>
      <c r="C26" s="4"/>
      <c r="D26" s="4" t="str">
        <f t="shared" si="2"/>
        <v>MARLY CARDONA QUINTERO/SALVADOR ENRIQUE IREGUI LOTERO/JOHNATTAN STEVEN OROZCO</v>
      </c>
      <c r="E26" s="5" t="s">
        <v>153</v>
      </c>
      <c r="F26" s="5" t="s">
        <v>78</v>
      </c>
      <c r="G26" s="5" t="s">
        <v>289</v>
      </c>
      <c r="H26" s="5" t="s">
        <v>78</v>
      </c>
      <c r="I26" s="5" t="s">
        <v>77</v>
      </c>
      <c r="J26" s="4">
        <v>2986</v>
      </c>
      <c r="K26" s="10">
        <v>46020</v>
      </c>
      <c r="L26" s="4">
        <v>3648</v>
      </c>
      <c r="M26" s="11">
        <v>87</v>
      </c>
      <c r="N26" s="10">
        <f>+VLOOKUP(M26,Hoja1!A:B,2,0)</f>
        <v>46027</v>
      </c>
      <c r="O26" s="10" t="s">
        <v>307</v>
      </c>
      <c r="P26" s="11" t="s">
        <v>308</v>
      </c>
      <c r="Q26" s="18" t="s">
        <v>83</v>
      </c>
      <c r="R26" s="4" t="str">
        <f t="shared" si="3"/>
        <v>PERSONA NATURAL</v>
      </c>
      <c r="S26" s="4">
        <v>71226544</v>
      </c>
      <c r="T26" s="4" t="s">
        <v>309</v>
      </c>
      <c r="U26" s="18" t="s">
        <v>102</v>
      </c>
      <c r="V26" s="10">
        <v>45617</v>
      </c>
      <c r="W26" s="10">
        <f t="shared" si="4"/>
        <v>46712</v>
      </c>
      <c r="X26" s="4">
        <v>93151501</v>
      </c>
      <c r="Y26" s="4" t="s">
        <v>310</v>
      </c>
      <c r="Z26" s="59" t="str">
        <f t="shared" si="0"/>
        <v>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v>
      </c>
      <c r="AA26" s="4" t="s">
        <v>266</v>
      </c>
      <c r="AB26" s="4" t="s">
        <v>158</v>
      </c>
      <c r="AC26" s="4" t="s">
        <v>294</v>
      </c>
      <c r="AD26" s="10">
        <v>46027</v>
      </c>
      <c r="AE26" s="10">
        <v>46027</v>
      </c>
      <c r="AF26" s="10">
        <v>46027</v>
      </c>
      <c r="AG26" s="10">
        <v>46295</v>
      </c>
      <c r="AH26" s="10" t="e">
        <f>+VLOOKUP(P26,#REF!,5,0)</f>
        <v>#REF!</v>
      </c>
      <c r="AI26" s="4">
        <f t="shared" si="9"/>
        <v>0</v>
      </c>
      <c r="AJ26" s="10">
        <v>46027</v>
      </c>
      <c r="AK26" s="4">
        <f t="shared" si="5"/>
        <v>0</v>
      </c>
      <c r="AL26" s="4">
        <f t="shared" si="6"/>
        <v>266</v>
      </c>
      <c r="AM26" s="12">
        <f>+VLOOKUP(AA26,Honorarios!A:B,2,0)</f>
        <v>8769565</v>
      </c>
      <c r="AN26" s="12">
        <f t="shared" si="7"/>
        <v>77756809.666666657</v>
      </c>
      <c r="AO26" s="4">
        <v>9240302</v>
      </c>
      <c r="AP26" s="12">
        <v>77756810</v>
      </c>
      <c r="AQ26" s="11" t="s">
        <v>83</v>
      </c>
      <c r="AR26" s="12">
        <v>0</v>
      </c>
      <c r="AS26" s="11" t="s">
        <v>83</v>
      </c>
      <c r="AT26" s="12">
        <v>0</v>
      </c>
      <c r="AU26" s="11" t="s">
        <v>83</v>
      </c>
      <c r="AV26" s="12">
        <v>0</v>
      </c>
      <c r="AW26" s="11" t="s">
        <v>83</v>
      </c>
      <c r="AX26" s="12">
        <v>0</v>
      </c>
      <c r="AY26" s="11" t="s">
        <v>83</v>
      </c>
      <c r="AZ26" s="12">
        <v>0</v>
      </c>
      <c r="BA26" s="11" t="s">
        <v>83</v>
      </c>
      <c r="BB26" s="12">
        <v>0</v>
      </c>
      <c r="BC26" s="11" t="s">
        <v>83</v>
      </c>
      <c r="BD26" s="12">
        <v>0</v>
      </c>
      <c r="BE26" s="13">
        <f t="shared" si="8"/>
        <v>77756810</v>
      </c>
      <c r="BF26" s="4">
        <v>7201407717</v>
      </c>
      <c r="BG26" s="10">
        <v>46027</v>
      </c>
      <c r="BH26" s="4">
        <v>8201407794</v>
      </c>
      <c r="BI26" s="10">
        <v>46027</v>
      </c>
      <c r="BJ26" s="4" t="s">
        <v>89</v>
      </c>
      <c r="BK26" s="4" t="s">
        <v>90</v>
      </c>
      <c r="BL26" s="14" t="s">
        <v>160</v>
      </c>
      <c r="BM26" s="11">
        <f>+VLOOKUP(BL26,Supervisores!A:B,2,0)</f>
        <v>1037587963</v>
      </c>
      <c r="BN26" s="71" t="s">
        <v>311</v>
      </c>
      <c r="BO26" s="69" t="s">
        <v>312</v>
      </c>
      <c r="BP26" s="10">
        <v>46049</v>
      </c>
      <c r="BQ26" s="17">
        <v>46027</v>
      </c>
      <c r="BR26" s="11" t="s">
        <v>313</v>
      </c>
      <c r="BS26" s="17">
        <v>46027</v>
      </c>
      <c r="BT26" s="17">
        <v>46482</v>
      </c>
      <c r="BU26" s="17">
        <v>46027</v>
      </c>
      <c r="BV26" s="5" t="s">
        <v>95</v>
      </c>
      <c r="BW26" s="44" t="s">
        <v>96</v>
      </c>
      <c r="BX26" s="5">
        <v>10</v>
      </c>
      <c r="BY26" s="69" t="s">
        <v>314</v>
      </c>
      <c r="BZ26" s="4"/>
    </row>
    <row r="27" spans="1:78" s="2" customFormat="1">
      <c r="A27" s="4" t="s">
        <v>76</v>
      </c>
      <c r="B27" s="4">
        <v>26</v>
      </c>
      <c r="C27" s="4"/>
      <c r="D27" s="4" t="str">
        <f t="shared" si="2"/>
        <v>MARLY CARDONA QUINTERO/SALVADOR ENRIQUE IREGUI LOTERO/JOHNATTAN STEVEN OROZCO</v>
      </c>
      <c r="E27" s="5" t="s">
        <v>153</v>
      </c>
      <c r="F27" s="5" t="s">
        <v>78</v>
      </c>
      <c r="G27" s="5" t="s">
        <v>289</v>
      </c>
      <c r="H27" s="5" t="s">
        <v>78</v>
      </c>
      <c r="I27" s="5" t="s">
        <v>77</v>
      </c>
      <c r="J27" s="4">
        <v>2988</v>
      </c>
      <c r="K27" s="10">
        <v>46020</v>
      </c>
      <c r="L27" s="4">
        <v>3650</v>
      </c>
      <c r="M27" s="11">
        <v>87</v>
      </c>
      <c r="N27" s="10">
        <f>+VLOOKUP(M27,Hoja1!A:B,2,0)</f>
        <v>46027</v>
      </c>
      <c r="O27" s="10" t="s">
        <v>315</v>
      </c>
      <c r="P27" s="11" t="s">
        <v>316</v>
      </c>
      <c r="Q27" s="18" t="s">
        <v>83</v>
      </c>
      <c r="R27" s="4" t="str">
        <f t="shared" si="3"/>
        <v>PERSONA NATURAL</v>
      </c>
      <c r="S27" s="4">
        <v>1214725381</v>
      </c>
      <c r="T27" s="4" t="s">
        <v>317</v>
      </c>
      <c r="U27" s="18" t="s">
        <v>84</v>
      </c>
      <c r="V27" s="10">
        <v>46008</v>
      </c>
      <c r="W27" s="10">
        <f t="shared" si="4"/>
        <v>47104</v>
      </c>
      <c r="X27" s="4">
        <v>93151507</v>
      </c>
      <c r="Y27" s="4" t="s">
        <v>318</v>
      </c>
      <c r="Z27" s="59" t="str">
        <f t="shared" si="0"/>
        <v>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v>
      </c>
      <c r="AA27" s="4" t="s">
        <v>86</v>
      </c>
      <c r="AB27" s="4" t="s">
        <v>158</v>
      </c>
      <c r="AC27" s="4" t="s">
        <v>294</v>
      </c>
      <c r="AD27" s="10">
        <v>46027</v>
      </c>
      <c r="AE27" s="10">
        <v>46027</v>
      </c>
      <c r="AF27" s="10">
        <v>46027</v>
      </c>
      <c r="AG27" s="10">
        <v>46295</v>
      </c>
      <c r="AH27" s="10" t="e">
        <f>+VLOOKUP(P27,#REF!,5,0)</f>
        <v>#REF!</v>
      </c>
      <c r="AI27" s="4">
        <f t="shared" si="9"/>
        <v>0</v>
      </c>
      <c r="AJ27" s="10">
        <v>46027</v>
      </c>
      <c r="AK27" s="4">
        <f t="shared" si="5"/>
        <v>0</v>
      </c>
      <c r="AL27" s="4">
        <f t="shared" si="6"/>
        <v>266</v>
      </c>
      <c r="AM27" s="12">
        <f>+VLOOKUP(AA27,Honorarios!A:B,2,0)</f>
        <v>7308240</v>
      </c>
      <c r="AN27" s="12">
        <f t="shared" si="7"/>
        <v>64799728</v>
      </c>
      <c r="AO27" s="4">
        <v>9240302</v>
      </c>
      <c r="AP27" s="12">
        <v>64799728</v>
      </c>
      <c r="AQ27" s="11" t="s">
        <v>83</v>
      </c>
      <c r="AR27" s="12">
        <v>0</v>
      </c>
      <c r="AS27" s="11" t="s">
        <v>83</v>
      </c>
      <c r="AT27" s="12">
        <v>0</v>
      </c>
      <c r="AU27" s="11" t="s">
        <v>83</v>
      </c>
      <c r="AV27" s="12">
        <v>0</v>
      </c>
      <c r="AW27" s="11" t="s">
        <v>83</v>
      </c>
      <c r="AX27" s="12">
        <v>0</v>
      </c>
      <c r="AY27" s="11" t="s">
        <v>83</v>
      </c>
      <c r="AZ27" s="12">
        <v>0</v>
      </c>
      <c r="BA27" s="11" t="s">
        <v>83</v>
      </c>
      <c r="BB27" s="12">
        <v>0</v>
      </c>
      <c r="BC27" s="11" t="s">
        <v>83</v>
      </c>
      <c r="BD27" s="12">
        <v>0</v>
      </c>
      <c r="BE27" s="13">
        <f t="shared" si="8"/>
        <v>64799728</v>
      </c>
      <c r="BF27" s="4">
        <v>7201407719</v>
      </c>
      <c r="BG27" s="10">
        <v>46027</v>
      </c>
      <c r="BH27" s="4">
        <v>8201407796</v>
      </c>
      <c r="BI27" s="10">
        <v>46027</v>
      </c>
      <c r="BJ27" s="4" t="s">
        <v>89</v>
      </c>
      <c r="BK27" s="4" t="s">
        <v>90</v>
      </c>
      <c r="BL27" s="14" t="s">
        <v>160</v>
      </c>
      <c r="BM27" s="11">
        <f>+VLOOKUP(BL27,Supervisores!A:B,2,0)</f>
        <v>1037587963</v>
      </c>
      <c r="BN27" s="71" t="s">
        <v>319</v>
      </c>
      <c r="BO27" s="69" t="s">
        <v>320</v>
      </c>
      <c r="BP27" s="10">
        <v>46049</v>
      </c>
      <c r="BQ27" s="17">
        <v>46027</v>
      </c>
      <c r="BR27" s="11" t="s">
        <v>321</v>
      </c>
      <c r="BS27" s="17">
        <v>46027</v>
      </c>
      <c r="BT27" s="17">
        <v>46482</v>
      </c>
      <c r="BU27" s="17">
        <v>46027</v>
      </c>
      <c r="BV27" s="5" t="s">
        <v>95</v>
      </c>
      <c r="BW27" s="44" t="s">
        <v>96</v>
      </c>
      <c r="BX27" s="5">
        <v>10</v>
      </c>
      <c r="BY27" s="69" t="s">
        <v>322</v>
      </c>
      <c r="BZ27" s="4"/>
    </row>
    <row r="28" spans="1:78" s="2" customFormat="1">
      <c r="A28" s="4" t="s">
        <v>76</v>
      </c>
      <c r="B28" s="4">
        <v>27</v>
      </c>
      <c r="C28" s="4"/>
      <c r="D28" s="4" t="str">
        <f t="shared" si="2"/>
        <v>MARLY CARDONA QUINTERO/SALVADOR ENRIQUE IREGUI LOTERO/JOHNATTAN STEVEN OROZCO</v>
      </c>
      <c r="E28" s="5" t="s">
        <v>153</v>
      </c>
      <c r="F28" s="5" t="s">
        <v>78</v>
      </c>
      <c r="G28" s="5" t="s">
        <v>289</v>
      </c>
      <c r="H28" s="5" t="s">
        <v>78</v>
      </c>
      <c r="I28" s="5" t="s">
        <v>77</v>
      </c>
      <c r="J28" s="4">
        <v>2989</v>
      </c>
      <c r="K28" s="10">
        <v>46020</v>
      </c>
      <c r="L28" s="4">
        <v>3651</v>
      </c>
      <c r="M28" s="11">
        <v>87</v>
      </c>
      <c r="N28" s="10">
        <f>+VLOOKUP(M28,Hoja1!A:B,2,0)</f>
        <v>46027</v>
      </c>
      <c r="O28" s="10" t="s">
        <v>323</v>
      </c>
      <c r="P28" s="11" t="s">
        <v>324</v>
      </c>
      <c r="Q28" s="18" t="s">
        <v>83</v>
      </c>
      <c r="R28" s="4" t="str">
        <f t="shared" si="3"/>
        <v>PERSONA NATURAL</v>
      </c>
      <c r="S28" s="4">
        <v>1000758698</v>
      </c>
      <c r="T28" s="4" t="s">
        <v>165</v>
      </c>
      <c r="U28" s="18" t="s">
        <v>102</v>
      </c>
      <c r="V28" s="10">
        <v>45561</v>
      </c>
      <c r="W28" s="10">
        <f t="shared" si="4"/>
        <v>46656</v>
      </c>
      <c r="X28" s="4">
        <v>93151507</v>
      </c>
      <c r="Y28" s="4" t="s">
        <v>325</v>
      </c>
      <c r="Z28" s="59" t="str">
        <f t="shared" si="0"/>
        <v>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v>
      </c>
      <c r="AA28" s="4" t="s">
        <v>149</v>
      </c>
      <c r="AB28" s="4" t="s">
        <v>158</v>
      </c>
      <c r="AC28" s="4" t="s">
        <v>294</v>
      </c>
      <c r="AD28" s="10">
        <v>46027</v>
      </c>
      <c r="AE28" s="10">
        <v>46027</v>
      </c>
      <c r="AF28" s="10">
        <v>46027</v>
      </c>
      <c r="AG28" s="10">
        <v>46295</v>
      </c>
      <c r="AH28" s="10" t="e">
        <f>+VLOOKUP(P28,#REF!,5,0)</f>
        <v>#REF!</v>
      </c>
      <c r="AI28" s="4">
        <f t="shared" si="9"/>
        <v>0</v>
      </c>
      <c r="AJ28" s="10">
        <v>46027</v>
      </c>
      <c r="AK28" s="4">
        <f t="shared" si="5"/>
        <v>0</v>
      </c>
      <c r="AL28" s="4">
        <f t="shared" si="6"/>
        <v>266</v>
      </c>
      <c r="AM28" s="12">
        <f>+VLOOKUP(AA28,Honorarios!A:B,2,0)</f>
        <v>5846908</v>
      </c>
      <c r="AN28" s="12">
        <f t="shared" si="7"/>
        <v>51842584.266666666</v>
      </c>
      <c r="AO28" s="4">
        <v>9240302</v>
      </c>
      <c r="AP28" s="12">
        <v>51842584</v>
      </c>
      <c r="AQ28" s="11" t="s">
        <v>83</v>
      </c>
      <c r="AR28" s="12">
        <v>0</v>
      </c>
      <c r="AS28" s="11" t="s">
        <v>83</v>
      </c>
      <c r="AT28" s="12">
        <v>0</v>
      </c>
      <c r="AU28" s="11" t="s">
        <v>83</v>
      </c>
      <c r="AV28" s="12">
        <v>0</v>
      </c>
      <c r="AW28" s="11" t="s">
        <v>83</v>
      </c>
      <c r="AX28" s="12">
        <v>0</v>
      </c>
      <c r="AY28" s="11" t="s">
        <v>83</v>
      </c>
      <c r="AZ28" s="12">
        <v>0</v>
      </c>
      <c r="BA28" s="11" t="s">
        <v>83</v>
      </c>
      <c r="BB28" s="12">
        <v>0</v>
      </c>
      <c r="BC28" s="11" t="s">
        <v>83</v>
      </c>
      <c r="BD28" s="12">
        <v>0</v>
      </c>
      <c r="BE28" s="13">
        <f t="shared" si="8"/>
        <v>51842584</v>
      </c>
      <c r="BF28" s="4">
        <v>7201407720</v>
      </c>
      <c r="BG28" s="10">
        <v>46027</v>
      </c>
      <c r="BH28" s="4">
        <v>8201407797</v>
      </c>
      <c r="BI28" s="10">
        <v>46027</v>
      </c>
      <c r="BJ28" s="4" t="s">
        <v>89</v>
      </c>
      <c r="BK28" s="4" t="s">
        <v>90</v>
      </c>
      <c r="BL28" s="14" t="s">
        <v>160</v>
      </c>
      <c r="BM28" s="11">
        <f>+VLOOKUP(BL28,Supervisores!A:B,2,0)</f>
        <v>1037587963</v>
      </c>
      <c r="BN28" s="71" t="s">
        <v>326</v>
      </c>
      <c r="BO28" s="69" t="s">
        <v>327</v>
      </c>
      <c r="BP28" s="10">
        <v>46049</v>
      </c>
      <c r="BQ28" s="17">
        <v>46027</v>
      </c>
      <c r="BR28" s="11" t="s">
        <v>328</v>
      </c>
      <c r="BS28" s="17">
        <v>46027</v>
      </c>
      <c r="BT28" s="17">
        <v>46482</v>
      </c>
      <c r="BU28" s="17">
        <v>46027</v>
      </c>
      <c r="BV28" s="5" t="s">
        <v>95</v>
      </c>
      <c r="BW28" s="44" t="s">
        <v>96</v>
      </c>
      <c r="BX28" s="5">
        <v>10</v>
      </c>
      <c r="BY28" s="69" t="s">
        <v>329</v>
      </c>
      <c r="BZ28" s="4"/>
    </row>
    <row r="29" spans="1:78" s="2" customFormat="1">
      <c r="A29" s="4" t="s">
        <v>76</v>
      </c>
      <c r="B29" s="4">
        <v>28</v>
      </c>
      <c r="C29" s="4"/>
      <c r="D29" s="4" t="str">
        <f t="shared" si="2"/>
        <v>MARLY CARDONA QUINTERO/SALVADOR ENRIQUE IREGUI LOTERO/JOHNATTAN STEVEN OROZCO</v>
      </c>
      <c r="E29" s="5" t="s">
        <v>153</v>
      </c>
      <c r="F29" s="5" t="s">
        <v>78</v>
      </c>
      <c r="G29" s="5" t="s">
        <v>289</v>
      </c>
      <c r="H29" s="5" t="s">
        <v>78</v>
      </c>
      <c r="I29" s="5" t="s">
        <v>77</v>
      </c>
      <c r="J29" s="4">
        <v>2990</v>
      </c>
      <c r="K29" s="10">
        <v>46020</v>
      </c>
      <c r="L29" s="4">
        <v>3652</v>
      </c>
      <c r="M29" s="11">
        <v>87</v>
      </c>
      <c r="N29" s="10">
        <f>+VLOOKUP(M29,Hoja1!A:B,2,0)</f>
        <v>46027</v>
      </c>
      <c r="O29" s="10" t="s">
        <v>330</v>
      </c>
      <c r="P29" s="11" t="s">
        <v>331</v>
      </c>
      <c r="Q29" s="18" t="s">
        <v>83</v>
      </c>
      <c r="R29" s="4" t="str">
        <f t="shared" si="3"/>
        <v>PERSONA NATURAL</v>
      </c>
      <c r="S29" s="4">
        <v>43263456</v>
      </c>
      <c r="T29" s="4" t="s">
        <v>197</v>
      </c>
      <c r="U29" s="18" t="s">
        <v>84</v>
      </c>
      <c r="V29" s="10">
        <v>45297</v>
      </c>
      <c r="W29" s="10">
        <f t="shared" si="4"/>
        <v>46393</v>
      </c>
      <c r="X29" s="4">
        <v>93151501</v>
      </c>
      <c r="Y29" s="4" t="s">
        <v>332</v>
      </c>
      <c r="Z29" s="59" t="str">
        <f t="shared" si="0"/>
        <v>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v>
      </c>
      <c r="AA29" s="4" t="s">
        <v>86</v>
      </c>
      <c r="AB29" s="4" t="s">
        <v>158</v>
      </c>
      <c r="AC29" s="4" t="s">
        <v>294</v>
      </c>
      <c r="AD29" s="10">
        <v>46027</v>
      </c>
      <c r="AE29" s="10">
        <v>46027</v>
      </c>
      <c r="AF29" s="10">
        <v>46027</v>
      </c>
      <c r="AG29" s="10">
        <v>46295</v>
      </c>
      <c r="AH29" s="10" t="e">
        <f>+VLOOKUP(P29,#REF!,5,0)</f>
        <v>#REF!</v>
      </c>
      <c r="AI29" s="4">
        <f t="shared" si="9"/>
        <v>0</v>
      </c>
      <c r="AJ29" s="10">
        <v>46027</v>
      </c>
      <c r="AK29" s="4">
        <f t="shared" si="5"/>
        <v>0</v>
      </c>
      <c r="AL29" s="4">
        <f t="shared" si="6"/>
        <v>266</v>
      </c>
      <c r="AM29" s="12">
        <f>+VLOOKUP(AA29,Honorarios!A:B,2,0)</f>
        <v>7308240</v>
      </c>
      <c r="AN29" s="12">
        <f t="shared" si="7"/>
        <v>64799728</v>
      </c>
      <c r="AO29" s="4">
        <v>9240302</v>
      </c>
      <c r="AP29" s="12">
        <v>64799728</v>
      </c>
      <c r="AQ29" s="11" t="s">
        <v>83</v>
      </c>
      <c r="AR29" s="12">
        <v>0</v>
      </c>
      <c r="AS29" s="11" t="s">
        <v>83</v>
      </c>
      <c r="AT29" s="12">
        <v>0</v>
      </c>
      <c r="AU29" s="11" t="s">
        <v>83</v>
      </c>
      <c r="AV29" s="12">
        <v>0</v>
      </c>
      <c r="AW29" s="11" t="s">
        <v>83</v>
      </c>
      <c r="AX29" s="12">
        <v>0</v>
      </c>
      <c r="AY29" s="11" t="s">
        <v>83</v>
      </c>
      <c r="AZ29" s="12">
        <v>0</v>
      </c>
      <c r="BA29" s="11" t="s">
        <v>83</v>
      </c>
      <c r="BB29" s="12">
        <v>0</v>
      </c>
      <c r="BC29" s="11" t="s">
        <v>83</v>
      </c>
      <c r="BD29" s="12">
        <v>0</v>
      </c>
      <c r="BE29" s="13">
        <f t="shared" si="8"/>
        <v>64799728</v>
      </c>
      <c r="BF29" s="4">
        <v>7201407721</v>
      </c>
      <c r="BG29" s="10">
        <v>46027</v>
      </c>
      <c r="BH29" s="4">
        <v>8201407798</v>
      </c>
      <c r="BI29" s="10">
        <v>46027</v>
      </c>
      <c r="BJ29" s="4" t="s">
        <v>89</v>
      </c>
      <c r="BK29" s="4" t="s">
        <v>90</v>
      </c>
      <c r="BL29" s="14" t="s">
        <v>160</v>
      </c>
      <c r="BM29" s="11">
        <f>+VLOOKUP(BL29,Supervisores!A:B,2,0)</f>
        <v>1037587963</v>
      </c>
      <c r="BN29" s="71" t="s">
        <v>333</v>
      </c>
      <c r="BO29" s="69" t="s">
        <v>334</v>
      </c>
      <c r="BP29" s="10">
        <v>46049</v>
      </c>
      <c r="BQ29" s="17">
        <v>46027</v>
      </c>
      <c r="BR29" s="11" t="s">
        <v>335</v>
      </c>
      <c r="BS29" s="17">
        <v>46027</v>
      </c>
      <c r="BT29" s="57">
        <v>46482</v>
      </c>
      <c r="BU29" s="17">
        <v>46027</v>
      </c>
      <c r="BV29" s="5" t="s">
        <v>95</v>
      </c>
      <c r="BW29" s="44" t="s">
        <v>96</v>
      </c>
      <c r="BX29" s="5">
        <v>10</v>
      </c>
      <c r="BY29" s="69" t="s">
        <v>336</v>
      </c>
      <c r="BZ29" s="4"/>
    </row>
    <row r="30" spans="1:78" s="2" customFormat="1">
      <c r="A30" s="4" t="s">
        <v>76</v>
      </c>
      <c r="B30" s="4">
        <v>29</v>
      </c>
      <c r="C30" s="4"/>
      <c r="D30" s="4" t="str">
        <f t="shared" si="2"/>
        <v>JOHNATTAN STEVEN OROZCO/JUAN PABLO GARCIA BEDOYA/MELISSA LOZANO ÁNGEL</v>
      </c>
      <c r="E30" s="5" t="s">
        <v>77</v>
      </c>
      <c r="F30" s="5" t="s">
        <v>78</v>
      </c>
      <c r="G30" s="5" t="s">
        <v>165</v>
      </c>
      <c r="H30" s="5" t="s">
        <v>78</v>
      </c>
      <c r="I30" s="5" t="s">
        <v>337</v>
      </c>
      <c r="J30" s="4">
        <v>2984</v>
      </c>
      <c r="K30" s="10">
        <v>46020</v>
      </c>
      <c r="L30" s="4">
        <v>3675</v>
      </c>
      <c r="M30" s="11">
        <v>87</v>
      </c>
      <c r="N30" s="10">
        <f>+VLOOKUP(M30,Hoja1!A:B,2,0)</f>
        <v>46027</v>
      </c>
      <c r="O30" s="10" t="s">
        <v>338</v>
      </c>
      <c r="P30" s="11" t="s">
        <v>339</v>
      </c>
      <c r="Q30" s="18" t="s">
        <v>83</v>
      </c>
      <c r="R30" s="4" t="str">
        <f t="shared" si="3"/>
        <v>PERSONA NATURAL</v>
      </c>
      <c r="S30" s="4">
        <v>1017147401</v>
      </c>
      <c r="T30" s="4" t="s">
        <v>340</v>
      </c>
      <c r="U30" s="18" t="s">
        <v>84</v>
      </c>
      <c r="V30" s="10">
        <v>45302</v>
      </c>
      <c r="W30" s="10">
        <f t="shared" si="4"/>
        <v>46398</v>
      </c>
      <c r="X30" s="4">
        <v>82111901</v>
      </c>
      <c r="Y30" s="4" t="s">
        <v>341</v>
      </c>
      <c r="Z30" s="59" t="str">
        <f t="shared" si="0"/>
        <v>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v>
      </c>
      <c r="AA30" s="4" t="s">
        <v>149</v>
      </c>
      <c r="AB30" s="4" t="s">
        <v>172</v>
      </c>
      <c r="AC30" s="4" t="s">
        <v>342</v>
      </c>
      <c r="AD30" s="10">
        <v>46027</v>
      </c>
      <c r="AE30" s="10">
        <v>46027</v>
      </c>
      <c r="AF30" s="10">
        <v>46027</v>
      </c>
      <c r="AG30" s="10">
        <v>46387</v>
      </c>
      <c r="AH30" s="10" t="e">
        <f>+VLOOKUP(P30,#REF!,5,0)</f>
        <v>#REF!</v>
      </c>
      <c r="AI30" s="4">
        <f t="shared" si="9"/>
        <v>0</v>
      </c>
      <c r="AJ30" s="10">
        <v>46027</v>
      </c>
      <c r="AK30" s="4">
        <f t="shared" si="5"/>
        <v>0</v>
      </c>
      <c r="AL30" s="4">
        <f>(YEAR(AG30)-YEAR(AF30))*360 + (MONTH(AG30)-MONTH(AF30))*30 + (DAY(AG30)-DAY(AF30))</f>
        <v>356</v>
      </c>
      <c r="AM30" s="12">
        <f>+VLOOKUP(AA30,Honorarios!A:B,2,0)</f>
        <v>5846908</v>
      </c>
      <c r="AN30" s="12">
        <f t="shared" si="7"/>
        <v>69383308.266666666</v>
      </c>
      <c r="AO30" s="4">
        <v>9240302</v>
      </c>
      <c r="AP30" s="12">
        <v>69383308</v>
      </c>
      <c r="AQ30" s="11" t="s">
        <v>83</v>
      </c>
      <c r="AR30" s="12">
        <v>0</v>
      </c>
      <c r="AS30" s="11" t="s">
        <v>83</v>
      </c>
      <c r="AT30" s="12">
        <v>0</v>
      </c>
      <c r="AU30" s="11" t="s">
        <v>83</v>
      </c>
      <c r="AV30" s="12">
        <v>0</v>
      </c>
      <c r="AW30" s="11" t="s">
        <v>83</v>
      </c>
      <c r="AX30" s="12">
        <v>0</v>
      </c>
      <c r="AY30" s="11" t="s">
        <v>83</v>
      </c>
      <c r="AZ30" s="12">
        <v>0</v>
      </c>
      <c r="BA30" s="11" t="s">
        <v>83</v>
      </c>
      <c r="BB30" s="12">
        <v>0</v>
      </c>
      <c r="BC30" s="11" t="s">
        <v>83</v>
      </c>
      <c r="BD30" s="12">
        <v>0</v>
      </c>
      <c r="BE30" s="13">
        <f t="shared" si="8"/>
        <v>69383308</v>
      </c>
      <c r="BF30" s="4">
        <v>7201407715</v>
      </c>
      <c r="BG30" s="10">
        <v>46027</v>
      </c>
      <c r="BH30" s="4">
        <v>8201407792</v>
      </c>
      <c r="BI30" s="10">
        <v>46027</v>
      </c>
      <c r="BJ30" s="4" t="s">
        <v>89</v>
      </c>
      <c r="BK30" s="4" t="s">
        <v>90</v>
      </c>
      <c r="BL30" s="14" t="s">
        <v>343</v>
      </c>
      <c r="BM30" s="11">
        <f>+VLOOKUP(BL30,Supervisores!A:B,2,0)</f>
        <v>52725332</v>
      </c>
      <c r="BN30" s="71" t="s">
        <v>344</v>
      </c>
      <c r="BO30" s="69" t="s">
        <v>345</v>
      </c>
      <c r="BP30" s="10">
        <v>46049</v>
      </c>
      <c r="BQ30" s="17">
        <v>46027</v>
      </c>
      <c r="BR30" s="11" t="s">
        <v>346</v>
      </c>
      <c r="BS30" s="17">
        <v>46027</v>
      </c>
      <c r="BT30" s="17">
        <v>46573</v>
      </c>
      <c r="BU30" s="17">
        <v>46027</v>
      </c>
      <c r="BV30" s="5" t="s">
        <v>95</v>
      </c>
      <c r="BW30" s="44" t="s">
        <v>96</v>
      </c>
      <c r="BX30" s="5">
        <v>10</v>
      </c>
      <c r="BY30" s="71" t="s">
        <v>347</v>
      </c>
      <c r="BZ30" s="4"/>
    </row>
    <row r="31" spans="1:78" s="2" customFormat="1">
      <c r="A31" s="4" t="s">
        <v>76</v>
      </c>
      <c r="B31" s="4">
        <v>30</v>
      </c>
      <c r="C31" s="4"/>
      <c r="D31" s="4" t="str">
        <f t="shared" si="2"/>
        <v>JOHNATTAN STEVEN OROZCO/SALVADOR ENRIQUE IREGUI LOTERO/NIDIA BEDOYA LORA</v>
      </c>
      <c r="E31" s="5" t="s">
        <v>77</v>
      </c>
      <c r="F31" s="5" t="s">
        <v>78</v>
      </c>
      <c r="G31" s="5" t="s">
        <v>289</v>
      </c>
      <c r="H31" s="5" t="s">
        <v>78</v>
      </c>
      <c r="I31" s="5" t="s">
        <v>197</v>
      </c>
      <c r="J31" s="4">
        <v>2991</v>
      </c>
      <c r="K31" s="10">
        <v>46020</v>
      </c>
      <c r="L31" s="4">
        <v>3653</v>
      </c>
      <c r="M31" s="11">
        <v>87</v>
      </c>
      <c r="N31" s="10">
        <f>+VLOOKUP(M31,Hoja1!A:B,2,0)</f>
        <v>46027</v>
      </c>
      <c r="O31" s="10" t="s">
        <v>348</v>
      </c>
      <c r="P31" s="11" t="s">
        <v>349</v>
      </c>
      <c r="Q31" s="18" t="s">
        <v>83</v>
      </c>
      <c r="R31" s="4" t="str">
        <f t="shared" si="3"/>
        <v>PERSONA NATURAL</v>
      </c>
      <c r="S31" s="4">
        <v>1128447768</v>
      </c>
      <c r="T31" s="4" t="s">
        <v>153</v>
      </c>
      <c r="U31" s="18" t="s">
        <v>84</v>
      </c>
      <c r="V31" s="10">
        <v>45064</v>
      </c>
      <c r="W31" s="10">
        <f t="shared" si="4"/>
        <v>46160</v>
      </c>
      <c r="X31" s="4">
        <v>93151501</v>
      </c>
      <c r="Y31" s="4" t="s">
        <v>350</v>
      </c>
      <c r="Z31" s="59" t="str">
        <f t="shared" si="0"/>
        <v>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v>
      </c>
      <c r="AA31" s="4" t="s">
        <v>86</v>
      </c>
      <c r="AB31" s="4" t="s">
        <v>158</v>
      </c>
      <c r="AC31" s="4" t="s">
        <v>294</v>
      </c>
      <c r="AD31" s="10">
        <v>46027</v>
      </c>
      <c r="AE31" s="10">
        <v>46027</v>
      </c>
      <c r="AF31" s="10">
        <v>46027</v>
      </c>
      <c r="AG31" s="10">
        <v>46142</v>
      </c>
      <c r="AH31" s="10" t="e">
        <f>+VLOOKUP(P31,#REF!,5,0)</f>
        <v>#REF!</v>
      </c>
      <c r="AI31" s="4">
        <f t="shared" si="9"/>
        <v>0</v>
      </c>
      <c r="AJ31" s="10">
        <v>46027</v>
      </c>
      <c r="AK31" s="4">
        <f t="shared" si="5"/>
        <v>0</v>
      </c>
      <c r="AL31" s="4">
        <f t="shared" si="6"/>
        <v>116</v>
      </c>
      <c r="AM31" s="12">
        <f>+VLOOKUP(AA31,Honorarios!A:B,2,0)</f>
        <v>7308240</v>
      </c>
      <c r="AN31" s="12">
        <f t="shared" si="7"/>
        <v>28258528</v>
      </c>
      <c r="AO31" s="4">
        <v>9240302</v>
      </c>
      <c r="AP31" s="12">
        <v>28258528</v>
      </c>
      <c r="AQ31" s="11" t="s">
        <v>83</v>
      </c>
      <c r="AR31" s="12">
        <v>0</v>
      </c>
      <c r="AS31" s="11" t="s">
        <v>83</v>
      </c>
      <c r="AT31" s="12">
        <v>0</v>
      </c>
      <c r="AU31" s="11" t="s">
        <v>83</v>
      </c>
      <c r="AV31" s="12">
        <v>0</v>
      </c>
      <c r="AW31" s="11" t="s">
        <v>83</v>
      </c>
      <c r="AX31" s="12">
        <v>0</v>
      </c>
      <c r="AY31" s="11" t="s">
        <v>83</v>
      </c>
      <c r="AZ31" s="12">
        <v>0</v>
      </c>
      <c r="BA31" s="11" t="s">
        <v>83</v>
      </c>
      <c r="BB31" s="12">
        <v>0</v>
      </c>
      <c r="BC31" s="11" t="s">
        <v>83</v>
      </c>
      <c r="BD31" s="12">
        <v>0</v>
      </c>
      <c r="BE31" s="13">
        <f t="shared" si="8"/>
        <v>28258528</v>
      </c>
      <c r="BF31" s="4">
        <v>7201407722</v>
      </c>
      <c r="BG31" s="10">
        <v>46027</v>
      </c>
      <c r="BH31" s="4">
        <v>8201407799</v>
      </c>
      <c r="BI31" s="10">
        <v>46027</v>
      </c>
      <c r="BJ31" s="4" t="s">
        <v>89</v>
      </c>
      <c r="BK31" s="4" t="s">
        <v>90</v>
      </c>
      <c r="BL31" s="14" t="s">
        <v>160</v>
      </c>
      <c r="BM31" s="11">
        <f>+VLOOKUP(BL31,Supervisores!A:B,2,0)</f>
        <v>1037587963</v>
      </c>
      <c r="BN31" s="71" t="s">
        <v>351</v>
      </c>
      <c r="BO31" s="69" t="s">
        <v>352</v>
      </c>
      <c r="BP31" s="10">
        <v>46049</v>
      </c>
      <c r="BQ31" s="17" t="s">
        <v>83</v>
      </c>
      <c r="BR31" s="17" t="s">
        <v>83</v>
      </c>
      <c r="BS31" s="17" t="s">
        <v>83</v>
      </c>
      <c r="BT31" s="17" t="s">
        <v>83</v>
      </c>
      <c r="BU31" s="17" t="s">
        <v>83</v>
      </c>
      <c r="BV31" s="5" t="s">
        <v>95</v>
      </c>
      <c r="BW31" s="44" t="s">
        <v>96</v>
      </c>
      <c r="BX31" s="5">
        <v>8</v>
      </c>
      <c r="BY31" s="69" t="s">
        <v>353</v>
      </c>
      <c r="BZ31" s="4"/>
    </row>
    <row r="32" spans="1:78" s="2" customFormat="1">
      <c r="A32" s="4" t="s">
        <v>76</v>
      </c>
      <c r="B32" s="4">
        <v>31</v>
      </c>
      <c r="C32" s="4"/>
      <c r="D32" s="4" t="str">
        <f t="shared" si="2"/>
        <v>MARLY CARDONA QUINTERO/SALVADOR ENRIQUE IREGUI LOTERO/JOHNATTAN STEVEN OROZCO</v>
      </c>
      <c r="E32" s="5" t="s">
        <v>153</v>
      </c>
      <c r="F32" s="5" t="s">
        <v>78</v>
      </c>
      <c r="G32" s="5" t="s">
        <v>289</v>
      </c>
      <c r="H32" s="5" t="s">
        <v>78</v>
      </c>
      <c r="I32" s="5" t="s">
        <v>77</v>
      </c>
      <c r="J32" s="4">
        <v>2993</v>
      </c>
      <c r="K32" s="10">
        <v>46020</v>
      </c>
      <c r="L32" s="4">
        <v>3655</v>
      </c>
      <c r="M32" s="11">
        <v>87</v>
      </c>
      <c r="N32" s="10">
        <f>+VLOOKUP(M32,Hoja1!A:B,2,0)</f>
        <v>46027</v>
      </c>
      <c r="O32" s="10" t="s">
        <v>354</v>
      </c>
      <c r="P32" s="11" t="s">
        <v>355</v>
      </c>
      <c r="Q32" s="18" t="s">
        <v>83</v>
      </c>
      <c r="R32" s="4" t="str">
        <f t="shared" si="3"/>
        <v>PERSONA NATURAL</v>
      </c>
      <c r="S32" s="4">
        <v>1042092286</v>
      </c>
      <c r="T32" s="4" t="s">
        <v>356</v>
      </c>
      <c r="U32" s="18" t="s">
        <v>84</v>
      </c>
      <c r="V32" s="10">
        <v>45334</v>
      </c>
      <c r="W32" s="10">
        <f t="shared" si="4"/>
        <v>46430</v>
      </c>
      <c r="X32" s="4">
        <v>93151507</v>
      </c>
      <c r="Y32" s="4" t="s">
        <v>357</v>
      </c>
      <c r="Z32" s="59" t="str">
        <f t="shared" si="0"/>
        <v>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v>
      </c>
      <c r="AA32" s="4" t="s">
        <v>86</v>
      </c>
      <c r="AB32" s="4" t="s">
        <v>158</v>
      </c>
      <c r="AC32" s="4" t="s">
        <v>192</v>
      </c>
      <c r="AD32" s="10">
        <v>46027</v>
      </c>
      <c r="AE32" s="10">
        <v>46027</v>
      </c>
      <c r="AF32" s="10">
        <v>46027</v>
      </c>
      <c r="AG32" s="10">
        <v>46295</v>
      </c>
      <c r="AH32" s="10" t="e">
        <f>+VLOOKUP(P32,#REF!,5,0)</f>
        <v>#REF!</v>
      </c>
      <c r="AI32" s="4">
        <f t="shared" si="9"/>
        <v>0</v>
      </c>
      <c r="AJ32" s="10">
        <v>46027</v>
      </c>
      <c r="AK32" s="4">
        <f t="shared" si="5"/>
        <v>0</v>
      </c>
      <c r="AL32" s="4">
        <f t="shared" si="6"/>
        <v>266</v>
      </c>
      <c r="AM32" s="12">
        <f>+VLOOKUP(AA32,Honorarios!A:B,2,0)</f>
        <v>7308240</v>
      </c>
      <c r="AN32" s="12">
        <f t="shared" si="7"/>
        <v>64799728</v>
      </c>
      <c r="AO32" s="4">
        <v>9240302</v>
      </c>
      <c r="AP32" s="12">
        <v>64799728</v>
      </c>
      <c r="AQ32" s="11" t="s">
        <v>83</v>
      </c>
      <c r="AR32" s="12">
        <v>0</v>
      </c>
      <c r="AS32" s="11" t="s">
        <v>83</v>
      </c>
      <c r="AT32" s="12">
        <v>0</v>
      </c>
      <c r="AU32" s="11" t="s">
        <v>83</v>
      </c>
      <c r="AV32" s="12">
        <v>0</v>
      </c>
      <c r="AW32" s="11" t="s">
        <v>83</v>
      </c>
      <c r="AX32" s="12">
        <v>0</v>
      </c>
      <c r="AY32" s="11" t="s">
        <v>83</v>
      </c>
      <c r="AZ32" s="12">
        <v>0</v>
      </c>
      <c r="BA32" s="11" t="s">
        <v>83</v>
      </c>
      <c r="BB32" s="12">
        <v>0</v>
      </c>
      <c r="BC32" s="11" t="s">
        <v>83</v>
      </c>
      <c r="BD32" s="12">
        <v>0</v>
      </c>
      <c r="BE32" s="13">
        <f t="shared" si="8"/>
        <v>64799728</v>
      </c>
      <c r="BF32" s="4">
        <v>7201407724</v>
      </c>
      <c r="BG32" s="10">
        <v>46027</v>
      </c>
      <c r="BH32" s="4">
        <v>8201407801</v>
      </c>
      <c r="BI32" s="10">
        <v>46027</v>
      </c>
      <c r="BJ32" s="4" t="s">
        <v>89</v>
      </c>
      <c r="BK32" s="4" t="s">
        <v>90</v>
      </c>
      <c r="BL32" s="14" t="s">
        <v>160</v>
      </c>
      <c r="BM32" s="11">
        <f>+VLOOKUP(BL32,Supervisores!A:B,2,0)</f>
        <v>1037587963</v>
      </c>
      <c r="BN32" s="71" t="s">
        <v>358</v>
      </c>
      <c r="BO32" s="69" t="s">
        <v>359</v>
      </c>
      <c r="BP32" s="10">
        <v>46049</v>
      </c>
      <c r="BQ32" s="17">
        <v>46027</v>
      </c>
      <c r="BR32" s="11" t="s">
        <v>360</v>
      </c>
      <c r="BS32" s="17">
        <v>46027</v>
      </c>
      <c r="BT32" s="57">
        <v>46482</v>
      </c>
      <c r="BU32" s="17">
        <v>46027</v>
      </c>
      <c r="BV32" s="5" t="s">
        <v>95</v>
      </c>
      <c r="BW32" s="44" t="s">
        <v>96</v>
      </c>
      <c r="BX32" s="5">
        <v>10</v>
      </c>
      <c r="BY32" s="69" t="s">
        <v>361</v>
      </c>
      <c r="BZ32" s="4"/>
    </row>
    <row r="33" spans="1:78" s="2" customFormat="1">
      <c r="A33" s="4" t="s">
        <v>76</v>
      </c>
      <c r="B33" s="4">
        <v>32</v>
      </c>
      <c r="C33" s="4"/>
      <c r="D33" s="4" t="str">
        <f t="shared" si="2"/>
        <v>MARLY CARDONA QUINTERO/SALVADOR ENRIQUE IREGUI LOTERO/GLADYS ENITH ARREDONDO</v>
      </c>
      <c r="E33" s="5" t="s">
        <v>153</v>
      </c>
      <c r="F33" s="5" t="s">
        <v>78</v>
      </c>
      <c r="G33" s="5" t="s">
        <v>289</v>
      </c>
      <c r="H33" s="5" t="s">
        <v>78</v>
      </c>
      <c r="I33" s="5" t="s">
        <v>362</v>
      </c>
      <c r="J33" s="4">
        <v>2997</v>
      </c>
      <c r="K33" s="10">
        <v>46020</v>
      </c>
      <c r="L33" s="4">
        <v>3664</v>
      </c>
      <c r="M33" s="11">
        <v>87</v>
      </c>
      <c r="N33" s="10">
        <f>+VLOOKUP(M33,Hoja1!A:B,2,0)</f>
        <v>46027</v>
      </c>
      <c r="O33" s="10" t="s">
        <v>363</v>
      </c>
      <c r="P33" s="11" t="s">
        <v>364</v>
      </c>
      <c r="Q33" s="18" t="s">
        <v>83</v>
      </c>
      <c r="R33" s="4" t="str">
        <f t="shared" si="3"/>
        <v>PERSONA NATURAL</v>
      </c>
      <c r="S33" s="4">
        <v>1018342902</v>
      </c>
      <c r="T33" s="4" t="s">
        <v>365</v>
      </c>
      <c r="U33" s="18" t="s">
        <v>84</v>
      </c>
      <c r="V33" s="10">
        <v>45317</v>
      </c>
      <c r="W33" s="10">
        <f t="shared" si="4"/>
        <v>46413</v>
      </c>
      <c r="X33" s="4">
        <v>93151507</v>
      </c>
      <c r="Y33" s="4" t="s">
        <v>366</v>
      </c>
      <c r="Z33" s="59" t="str">
        <f t="shared" si="0"/>
        <v>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v>
      </c>
      <c r="AA33" s="4" t="s">
        <v>104</v>
      </c>
      <c r="AB33" s="4" t="s">
        <v>367</v>
      </c>
      <c r="AC33" s="4" t="s">
        <v>368</v>
      </c>
      <c r="AD33" s="10">
        <v>46027</v>
      </c>
      <c r="AE33" s="10">
        <v>46027</v>
      </c>
      <c r="AF33" s="10">
        <v>46027</v>
      </c>
      <c r="AG33" s="10">
        <v>46295</v>
      </c>
      <c r="AH33" s="10" t="e">
        <f>+VLOOKUP(P33,#REF!,5,0)</f>
        <v>#REF!</v>
      </c>
      <c r="AI33" s="4">
        <f t="shared" si="9"/>
        <v>0</v>
      </c>
      <c r="AJ33" s="58">
        <v>46027</v>
      </c>
      <c r="AK33" s="4">
        <f t="shared" si="5"/>
        <v>0</v>
      </c>
      <c r="AL33" s="4">
        <f t="shared" si="6"/>
        <v>266</v>
      </c>
      <c r="AM33" s="12">
        <f>+VLOOKUP(AA33,Honorarios!A:B,2,0)</f>
        <v>4818574</v>
      </c>
      <c r="AN33" s="12">
        <f t="shared" si="7"/>
        <v>42724689.466666669</v>
      </c>
      <c r="AO33" s="4">
        <v>9240302</v>
      </c>
      <c r="AP33" s="12">
        <v>42724689</v>
      </c>
      <c r="AQ33" s="11" t="s">
        <v>83</v>
      </c>
      <c r="AR33" s="62">
        <v>0</v>
      </c>
      <c r="AS33" s="11" t="s">
        <v>83</v>
      </c>
      <c r="AT33" s="62">
        <v>0</v>
      </c>
      <c r="AU33" s="11" t="s">
        <v>83</v>
      </c>
      <c r="AV33" s="62">
        <v>0</v>
      </c>
      <c r="AW33" s="11" t="s">
        <v>83</v>
      </c>
      <c r="AX33" s="62">
        <v>0</v>
      </c>
      <c r="AY33" s="11" t="s">
        <v>83</v>
      </c>
      <c r="AZ33" s="62">
        <v>0</v>
      </c>
      <c r="BA33" s="11" t="s">
        <v>83</v>
      </c>
      <c r="BB33" s="62">
        <v>0</v>
      </c>
      <c r="BC33" s="11" t="s">
        <v>83</v>
      </c>
      <c r="BD33" s="62">
        <v>0</v>
      </c>
      <c r="BE33" s="13">
        <f t="shared" si="8"/>
        <v>42724689</v>
      </c>
      <c r="BF33" s="4">
        <v>7201407728</v>
      </c>
      <c r="BG33" s="10">
        <v>46027</v>
      </c>
      <c r="BH33" s="4">
        <v>8201407805</v>
      </c>
      <c r="BI33" s="10">
        <v>46027</v>
      </c>
      <c r="BJ33" s="4" t="s">
        <v>89</v>
      </c>
      <c r="BK33" s="4" t="s">
        <v>90</v>
      </c>
      <c r="BL33" s="14" t="s">
        <v>343</v>
      </c>
      <c r="BM33" s="11">
        <f>+VLOOKUP(BL33,Supervisores!A:B,2,0)</f>
        <v>52725332</v>
      </c>
      <c r="BN33" s="69" t="s">
        <v>369</v>
      </c>
      <c r="BO33" s="69" t="s">
        <v>370</v>
      </c>
      <c r="BP33" s="10">
        <v>46049</v>
      </c>
      <c r="BQ33" s="17">
        <v>46027</v>
      </c>
      <c r="BR33" s="11" t="s">
        <v>371</v>
      </c>
      <c r="BS33" s="17">
        <v>46027</v>
      </c>
      <c r="BT33" s="66">
        <v>46482</v>
      </c>
      <c r="BU33" s="17">
        <v>46027</v>
      </c>
      <c r="BV33" s="60" t="s">
        <v>95</v>
      </c>
      <c r="BW33" s="67" t="s">
        <v>96</v>
      </c>
      <c r="BX33" s="5">
        <v>10</v>
      </c>
      <c r="BY33" s="71" t="s">
        <v>372</v>
      </c>
      <c r="BZ33" s="4"/>
    </row>
    <row r="34" spans="1:78" s="2" customFormat="1">
      <c r="A34" s="4" t="s">
        <v>76</v>
      </c>
      <c r="B34" s="4">
        <v>33</v>
      </c>
      <c r="C34" s="4"/>
      <c r="D34" s="4" t="str">
        <f t="shared" si="2"/>
        <v>MARLY CARDONA QUINTERO/JUAN PABLO GARCIA BEDOYA/JOHNATTAN STEVEN OROZCO</v>
      </c>
      <c r="E34" s="5" t="s">
        <v>153</v>
      </c>
      <c r="F34" s="5" t="s">
        <v>78</v>
      </c>
      <c r="G34" s="5" t="s">
        <v>165</v>
      </c>
      <c r="H34" s="5" t="s">
        <v>78</v>
      </c>
      <c r="I34" s="5" t="s">
        <v>77</v>
      </c>
      <c r="J34" s="4">
        <v>2987</v>
      </c>
      <c r="K34" s="10">
        <v>46020</v>
      </c>
      <c r="L34" s="4">
        <v>3676</v>
      </c>
      <c r="M34" s="11">
        <v>87</v>
      </c>
      <c r="N34" s="10">
        <f>+VLOOKUP(M34,Hoja1!A:B,2,0)</f>
        <v>46027</v>
      </c>
      <c r="O34" s="10" t="s">
        <v>373</v>
      </c>
      <c r="P34" s="11" t="s">
        <v>374</v>
      </c>
      <c r="Q34" s="18" t="s">
        <v>83</v>
      </c>
      <c r="R34" s="4" t="str">
        <f t="shared" si="3"/>
        <v>PERSONA NATURAL</v>
      </c>
      <c r="S34" s="4">
        <v>98543380</v>
      </c>
      <c r="T34" s="4" t="s">
        <v>289</v>
      </c>
      <c r="U34" s="18" t="s">
        <v>102</v>
      </c>
      <c r="V34" s="58">
        <v>45462</v>
      </c>
      <c r="W34" s="10">
        <f t="shared" si="4"/>
        <v>46557</v>
      </c>
      <c r="X34" s="4">
        <v>93151507</v>
      </c>
      <c r="Y34" s="4" t="s">
        <v>375</v>
      </c>
      <c r="Z34" s="59" t="str">
        <f t="shared" ref="Z34:Z65" si="10">+UPPER(Y34)</f>
        <v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v>
      </c>
      <c r="AA34" s="4" t="s">
        <v>86</v>
      </c>
      <c r="AB34" s="4" t="s">
        <v>158</v>
      </c>
      <c r="AC34" s="4" t="s">
        <v>294</v>
      </c>
      <c r="AD34" s="10">
        <v>46027</v>
      </c>
      <c r="AE34" s="10">
        <v>46027</v>
      </c>
      <c r="AF34" s="10">
        <v>46027</v>
      </c>
      <c r="AG34" s="10">
        <v>46295</v>
      </c>
      <c r="AH34" s="10" t="e">
        <f>+VLOOKUP(P34,#REF!,5,0)</f>
        <v>#REF!</v>
      </c>
      <c r="AI34" s="4">
        <f t="shared" si="9"/>
        <v>0</v>
      </c>
      <c r="AJ34" s="58">
        <v>46027</v>
      </c>
      <c r="AK34" s="4">
        <f t="shared" si="5"/>
        <v>0</v>
      </c>
      <c r="AL34" s="4">
        <f t="shared" si="6"/>
        <v>266</v>
      </c>
      <c r="AM34" s="12">
        <f>+VLOOKUP(AA34,Honorarios!A:B,2,0)</f>
        <v>7308240</v>
      </c>
      <c r="AN34" s="12">
        <f t="shared" si="7"/>
        <v>64799728</v>
      </c>
      <c r="AO34" s="4">
        <v>9240302</v>
      </c>
      <c r="AP34" s="12">
        <v>64799728</v>
      </c>
      <c r="AQ34" s="11" t="s">
        <v>83</v>
      </c>
      <c r="AR34" s="62">
        <v>0</v>
      </c>
      <c r="AS34" s="11" t="s">
        <v>83</v>
      </c>
      <c r="AT34" s="62">
        <v>0</v>
      </c>
      <c r="AU34" s="11" t="s">
        <v>83</v>
      </c>
      <c r="AV34" s="62">
        <v>0</v>
      </c>
      <c r="AW34" s="11" t="s">
        <v>83</v>
      </c>
      <c r="AX34" s="62">
        <v>0</v>
      </c>
      <c r="AY34" s="11" t="s">
        <v>83</v>
      </c>
      <c r="AZ34" s="62">
        <v>0</v>
      </c>
      <c r="BA34" s="11" t="s">
        <v>83</v>
      </c>
      <c r="BB34" s="62">
        <v>0</v>
      </c>
      <c r="BC34" s="11" t="s">
        <v>83</v>
      </c>
      <c r="BD34" s="62">
        <v>0</v>
      </c>
      <c r="BE34" s="13">
        <f t="shared" si="8"/>
        <v>64799728</v>
      </c>
      <c r="BF34" s="4">
        <v>7201407718</v>
      </c>
      <c r="BG34" s="10">
        <v>46027</v>
      </c>
      <c r="BH34" s="4">
        <v>8201407795</v>
      </c>
      <c r="BI34" s="10">
        <v>46027</v>
      </c>
      <c r="BJ34" s="4" t="s">
        <v>89</v>
      </c>
      <c r="BK34" s="4" t="s">
        <v>90</v>
      </c>
      <c r="BL34" s="14" t="s">
        <v>160</v>
      </c>
      <c r="BM34" s="11">
        <f>+VLOOKUP(BL34,Supervisores!A:B,2,0)</f>
        <v>1037587963</v>
      </c>
      <c r="BN34" s="69" t="s">
        <v>376</v>
      </c>
      <c r="BO34" s="69" t="s">
        <v>377</v>
      </c>
      <c r="BP34" s="10">
        <v>46049</v>
      </c>
      <c r="BQ34" s="17">
        <v>46027</v>
      </c>
      <c r="BR34" s="11" t="s">
        <v>378</v>
      </c>
      <c r="BS34" s="17">
        <v>46027</v>
      </c>
      <c r="BT34" s="66">
        <v>46482</v>
      </c>
      <c r="BU34" s="17">
        <v>46027</v>
      </c>
      <c r="BV34" s="60" t="s">
        <v>95</v>
      </c>
      <c r="BW34" s="67" t="s">
        <v>96</v>
      </c>
      <c r="BX34" s="5">
        <v>10</v>
      </c>
      <c r="BY34" s="71" t="s">
        <v>379</v>
      </c>
      <c r="BZ34" s="4"/>
    </row>
    <row r="35" spans="1:78" s="2" customFormat="1">
      <c r="A35" s="4" t="s">
        <v>76</v>
      </c>
      <c r="B35" s="4">
        <v>34</v>
      </c>
      <c r="C35" s="4"/>
      <c r="D35" s="4" t="str">
        <f t="shared" si="2"/>
        <v>MARLY CARDONA QUINTERO/SALVADOR ENRIQUE IREGUI LOTERO/GLADYS ENITH ARREDONDO</v>
      </c>
      <c r="E35" s="5" t="s">
        <v>153</v>
      </c>
      <c r="F35" s="5" t="s">
        <v>78</v>
      </c>
      <c r="G35" s="5" t="s">
        <v>289</v>
      </c>
      <c r="H35" s="5" t="s">
        <v>78</v>
      </c>
      <c r="I35" s="5" t="s">
        <v>362</v>
      </c>
      <c r="J35" s="4">
        <v>2998</v>
      </c>
      <c r="K35" s="10">
        <v>46020</v>
      </c>
      <c r="L35" s="4">
        <v>3665</v>
      </c>
      <c r="M35" s="11">
        <v>87</v>
      </c>
      <c r="N35" s="10">
        <f>+VLOOKUP(M35,Hoja1!A:B,2,0)</f>
        <v>46027</v>
      </c>
      <c r="O35" s="10" t="s">
        <v>380</v>
      </c>
      <c r="P35" s="11" t="s">
        <v>381</v>
      </c>
      <c r="Q35" s="18" t="s">
        <v>83</v>
      </c>
      <c r="R35" s="4" t="str">
        <f t="shared" si="3"/>
        <v>PERSONA NATURAL</v>
      </c>
      <c r="S35" s="4">
        <v>1216721591</v>
      </c>
      <c r="T35" s="4" t="s">
        <v>382</v>
      </c>
      <c r="U35" s="18" t="s">
        <v>84</v>
      </c>
      <c r="V35" s="58">
        <v>45832</v>
      </c>
      <c r="W35" s="10">
        <f t="shared" si="4"/>
        <v>46928</v>
      </c>
      <c r="X35" s="4">
        <v>93151507</v>
      </c>
      <c r="Y35" s="4" t="s">
        <v>383</v>
      </c>
      <c r="Z35" s="59" t="str">
        <f t="shared" si="10"/>
        <v>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v>
      </c>
      <c r="AA35" s="4" t="s">
        <v>237</v>
      </c>
      <c r="AB35" s="4" t="s">
        <v>367</v>
      </c>
      <c r="AC35" s="4" t="s">
        <v>368</v>
      </c>
      <c r="AD35" s="10">
        <v>46027</v>
      </c>
      <c r="AE35" s="10">
        <v>46027</v>
      </c>
      <c r="AF35" s="10">
        <v>46027</v>
      </c>
      <c r="AG35" s="10">
        <v>46295</v>
      </c>
      <c r="AH35" s="10" t="e">
        <f>+VLOOKUP(P35,#REF!,5,0)</f>
        <v>#REF!</v>
      </c>
      <c r="AI35" s="4">
        <f t="shared" si="9"/>
        <v>0</v>
      </c>
      <c r="AJ35" s="58">
        <v>46027</v>
      </c>
      <c r="AK35" s="4">
        <f t="shared" si="5"/>
        <v>0</v>
      </c>
      <c r="AL35" s="4">
        <f t="shared" si="6"/>
        <v>266</v>
      </c>
      <c r="AM35" s="12">
        <f>+VLOOKUP(AA35,Honorarios!A:B,2,0)</f>
        <v>8038900</v>
      </c>
      <c r="AN35" s="12">
        <f t="shared" si="7"/>
        <v>71278246.666666657</v>
      </c>
      <c r="AO35" s="4">
        <v>9240302</v>
      </c>
      <c r="AP35" s="12">
        <v>71278247</v>
      </c>
      <c r="AQ35" s="11" t="s">
        <v>83</v>
      </c>
      <c r="AR35" s="62">
        <v>0</v>
      </c>
      <c r="AS35" s="11" t="s">
        <v>83</v>
      </c>
      <c r="AT35" s="62">
        <v>0</v>
      </c>
      <c r="AU35" s="11" t="s">
        <v>83</v>
      </c>
      <c r="AV35" s="62">
        <v>0</v>
      </c>
      <c r="AW35" s="11" t="s">
        <v>83</v>
      </c>
      <c r="AX35" s="62">
        <v>0</v>
      </c>
      <c r="AY35" s="11" t="s">
        <v>83</v>
      </c>
      <c r="AZ35" s="62">
        <v>0</v>
      </c>
      <c r="BA35" s="11" t="s">
        <v>83</v>
      </c>
      <c r="BB35" s="62">
        <v>0</v>
      </c>
      <c r="BC35" s="11" t="s">
        <v>83</v>
      </c>
      <c r="BD35" s="62">
        <v>0</v>
      </c>
      <c r="BE35" s="13">
        <f t="shared" si="8"/>
        <v>71278247</v>
      </c>
      <c r="BF35" s="4">
        <v>7201407729</v>
      </c>
      <c r="BG35" s="10">
        <v>46027</v>
      </c>
      <c r="BH35" s="4">
        <v>8201407806</v>
      </c>
      <c r="BI35" s="10">
        <v>46027</v>
      </c>
      <c r="BJ35" s="4" t="s">
        <v>89</v>
      </c>
      <c r="BK35" s="4" t="s">
        <v>90</v>
      </c>
      <c r="BL35" s="14" t="s">
        <v>343</v>
      </c>
      <c r="BM35" s="11">
        <f>+VLOOKUP(BL35,Supervisores!A:B,2,0)</f>
        <v>52725332</v>
      </c>
      <c r="BN35" s="69" t="s">
        <v>384</v>
      </c>
      <c r="BO35" s="69" t="s">
        <v>385</v>
      </c>
      <c r="BP35" s="10">
        <v>46049</v>
      </c>
      <c r="BQ35" s="17">
        <v>46027</v>
      </c>
      <c r="BR35" s="11" t="s">
        <v>386</v>
      </c>
      <c r="BS35" s="17">
        <v>46027</v>
      </c>
      <c r="BT35" s="66">
        <v>46482</v>
      </c>
      <c r="BU35" s="17">
        <v>46027</v>
      </c>
      <c r="BV35" s="60" t="s">
        <v>95</v>
      </c>
      <c r="BW35" s="67" t="s">
        <v>96</v>
      </c>
      <c r="BX35" s="5">
        <v>10</v>
      </c>
      <c r="BY35" s="69" t="s">
        <v>387</v>
      </c>
      <c r="BZ35" s="4"/>
    </row>
    <row r="36" spans="1:78" s="2" customFormat="1">
      <c r="A36" s="4" t="s">
        <v>76</v>
      </c>
      <c r="B36" s="4">
        <v>35</v>
      </c>
      <c r="C36" s="4"/>
      <c r="D36" s="4" t="str">
        <f t="shared" si="2"/>
        <v>NIDIA BEDOYA LORA/MARIA FERNANDA PEREZ/LAURA CRISTINA ZAPATA VASQUEZ</v>
      </c>
      <c r="E36" s="5" t="s">
        <v>197</v>
      </c>
      <c r="F36" s="5" t="s">
        <v>78</v>
      </c>
      <c r="G36" s="5" t="s">
        <v>187</v>
      </c>
      <c r="H36" s="5" t="s">
        <v>78</v>
      </c>
      <c r="I36" s="5" t="s">
        <v>80</v>
      </c>
      <c r="J36" s="4">
        <v>3017</v>
      </c>
      <c r="K36" s="10">
        <v>46020</v>
      </c>
      <c r="L36" s="4">
        <v>3677</v>
      </c>
      <c r="M36" s="11">
        <v>87</v>
      </c>
      <c r="N36" s="10">
        <f>+VLOOKUP(M36,Hoja1!A:B,2,0)</f>
        <v>46027</v>
      </c>
      <c r="O36" s="10" t="s">
        <v>388</v>
      </c>
      <c r="P36" s="11" t="s">
        <v>389</v>
      </c>
      <c r="Q36" s="18" t="s">
        <v>83</v>
      </c>
      <c r="R36" s="4" t="str">
        <f t="shared" si="3"/>
        <v>PERSONA NATURAL</v>
      </c>
      <c r="S36" s="4">
        <v>1036608464</v>
      </c>
      <c r="T36" s="4" t="s">
        <v>390</v>
      </c>
      <c r="U36" s="18" t="s">
        <v>84</v>
      </c>
      <c r="V36" s="58">
        <v>45644</v>
      </c>
      <c r="W36" s="10">
        <f t="shared" si="4"/>
        <v>46739</v>
      </c>
      <c r="X36" s="4">
        <v>93151507</v>
      </c>
      <c r="Y36" s="4" t="s">
        <v>391</v>
      </c>
      <c r="Z36" s="59" t="str">
        <f t="shared" si="10"/>
        <v>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v>
      </c>
      <c r="AA36" s="4" t="s">
        <v>140</v>
      </c>
      <c r="AB36" s="4" t="s">
        <v>87</v>
      </c>
      <c r="AC36" s="4" t="s">
        <v>392</v>
      </c>
      <c r="AD36" s="10">
        <v>46027</v>
      </c>
      <c r="AE36" s="10">
        <v>46027</v>
      </c>
      <c r="AF36" s="10">
        <v>46027</v>
      </c>
      <c r="AG36" s="10">
        <v>46295</v>
      </c>
      <c r="AH36" s="10" t="e">
        <f>+VLOOKUP(P36,#REF!,5,0)</f>
        <v>#REF!</v>
      </c>
      <c r="AI36" s="4">
        <f t="shared" si="9"/>
        <v>0</v>
      </c>
      <c r="AJ36" s="58">
        <v>46027</v>
      </c>
      <c r="AK36" s="4">
        <f t="shared" si="5"/>
        <v>0</v>
      </c>
      <c r="AL36" s="4">
        <f t="shared" si="6"/>
        <v>266</v>
      </c>
      <c r="AM36" s="12">
        <f>+VLOOKUP(AA36,Honorarios!A:B,2,0)</f>
        <v>5164679</v>
      </c>
      <c r="AN36" s="12">
        <f t="shared" si="7"/>
        <v>45793487.133333333</v>
      </c>
      <c r="AO36" s="4">
        <v>9240298</v>
      </c>
      <c r="AP36" s="12">
        <v>45793487</v>
      </c>
      <c r="AQ36" s="11" t="s">
        <v>83</v>
      </c>
      <c r="AR36" s="62">
        <v>0</v>
      </c>
      <c r="AS36" s="11" t="s">
        <v>83</v>
      </c>
      <c r="AT36" s="62">
        <v>0</v>
      </c>
      <c r="AU36" s="11" t="s">
        <v>83</v>
      </c>
      <c r="AV36" s="62">
        <v>0</v>
      </c>
      <c r="AW36" s="11" t="s">
        <v>83</v>
      </c>
      <c r="AX36" s="62">
        <v>0</v>
      </c>
      <c r="AY36" s="11" t="s">
        <v>83</v>
      </c>
      <c r="AZ36" s="62">
        <v>0</v>
      </c>
      <c r="BA36" s="11" t="s">
        <v>83</v>
      </c>
      <c r="BB36" s="62">
        <v>0</v>
      </c>
      <c r="BC36" s="11" t="s">
        <v>83</v>
      </c>
      <c r="BD36" s="62">
        <v>0</v>
      </c>
      <c r="BE36" s="13">
        <f t="shared" si="8"/>
        <v>45793487</v>
      </c>
      <c r="BF36" s="4">
        <v>7201407748</v>
      </c>
      <c r="BG36" s="10">
        <v>46027</v>
      </c>
      <c r="BH36" s="4">
        <v>8201407825</v>
      </c>
      <c r="BI36" s="10">
        <v>46027</v>
      </c>
      <c r="BJ36" s="4" t="s">
        <v>89</v>
      </c>
      <c r="BK36" s="4" t="s">
        <v>90</v>
      </c>
      <c r="BL36" s="14" t="s">
        <v>393</v>
      </c>
      <c r="BM36" s="11">
        <f>+VLOOKUP(BL36,Supervisores!A:B,2,0)</f>
        <v>43420806</v>
      </c>
      <c r="BN36" s="69" t="s">
        <v>394</v>
      </c>
      <c r="BO36" s="69" t="s">
        <v>395</v>
      </c>
      <c r="BP36" s="10">
        <v>46049</v>
      </c>
      <c r="BQ36" s="17">
        <v>46027</v>
      </c>
      <c r="BR36" s="11" t="s">
        <v>396</v>
      </c>
      <c r="BS36" s="17">
        <v>46027</v>
      </c>
      <c r="BT36" s="66">
        <v>46482</v>
      </c>
      <c r="BU36" s="17">
        <v>46027</v>
      </c>
      <c r="BV36" s="60" t="s">
        <v>95</v>
      </c>
      <c r="BW36" s="67" t="s">
        <v>96</v>
      </c>
      <c r="BX36" s="5">
        <v>10</v>
      </c>
      <c r="BY36" s="71" t="s">
        <v>397</v>
      </c>
      <c r="BZ36" s="4"/>
    </row>
    <row r="37" spans="1:78" s="2" customFormat="1">
      <c r="A37" s="4" t="s">
        <v>76</v>
      </c>
      <c r="B37" s="4">
        <v>36</v>
      </c>
      <c r="C37" s="4"/>
      <c r="D37" s="4" t="str">
        <f t="shared" si="2"/>
        <v>MARLY CARDONA QUINTERO/SALVADOR ENRIQUE IREGUI LOTERO/GLADYS ENITH ARREDONDO</v>
      </c>
      <c r="E37" s="5" t="s">
        <v>153</v>
      </c>
      <c r="F37" s="5" t="s">
        <v>78</v>
      </c>
      <c r="G37" s="5" t="s">
        <v>289</v>
      </c>
      <c r="H37" s="5" t="s">
        <v>78</v>
      </c>
      <c r="I37" s="5" t="s">
        <v>362</v>
      </c>
      <c r="J37" s="4">
        <v>2999</v>
      </c>
      <c r="K37" s="10">
        <v>46020</v>
      </c>
      <c r="L37" s="4">
        <v>3666</v>
      </c>
      <c r="M37" s="11">
        <v>87</v>
      </c>
      <c r="N37" s="10">
        <f>+VLOOKUP(M37,Hoja1!A:B,2,0)</f>
        <v>46027</v>
      </c>
      <c r="O37" s="10" t="s">
        <v>398</v>
      </c>
      <c r="P37" s="11" t="s">
        <v>399</v>
      </c>
      <c r="Q37" s="18" t="s">
        <v>83</v>
      </c>
      <c r="R37" s="4" t="str">
        <f t="shared" si="3"/>
        <v>PERSONA NATURAL</v>
      </c>
      <c r="S37" s="4">
        <v>1152190100</v>
      </c>
      <c r="T37" s="4" t="s">
        <v>400</v>
      </c>
      <c r="U37" s="18" t="s">
        <v>102</v>
      </c>
      <c r="V37" s="58">
        <v>46013</v>
      </c>
      <c r="W37" s="10">
        <f t="shared" si="4"/>
        <v>47109</v>
      </c>
      <c r="X37" s="4">
        <v>93151507</v>
      </c>
      <c r="Y37" s="4" t="s">
        <v>401</v>
      </c>
      <c r="Z37" s="59" t="str">
        <f t="shared" si="10"/>
        <v>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v>
      </c>
      <c r="AA37" s="4" t="s">
        <v>266</v>
      </c>
      <c r="AB37" s="4" t="s">
        <v>367</v>
      </c>
      <c r="AC37" s="4" t="s">
        <v>368</v>
      </c>
      <c r="AD37" s="10">
        <v>46027</v>
      </c>
      <c r="AE37" s="10">
        <v>46027</v>
      </c>
      <c r="AF37" s="10">
        <v>46027</v>
      </c>
      <c r="AG37" s="10">
        <v>46295</v>
      </c>
      <c r="AH37" s="10" t="e">
        <f>+VLOOKUP(P37,#REF!,5,0)</f>
        <v>#REF!</v>
      </c>
      <c r="AI37" s="4">
        <f t="shared" si="9"/>
        <v>0</v>
      </c>
      <c r="AJ37" s="58">
        <v>46027</v>
      </c>
      <c r="AK37" s="4">
        <f t="shared" si="5"/>
        <v>0</v>
      </c>
      <c r="AL37" s="4">
        <f t="shared" si="6"/>
        <v>266</v>
      </c>
      <c r="AM37" s="12">
        <f>+VLOOKUP(AA37,Honorarios!A:B,2,0)</f>
        <v>8769565</v>
      </c>
      <c r="AN37" s="12">
        <f t="shared" si="7"/>
        <v>77756809.666666657</v>
      </c>
      <c r="AO37" s="4">
        <v>9240302</v>
      </c>
      <c r="AP37" s="12">
        <v>77756810</v>
      </c>
      <c r="AQ37" s="11" t="s">
        <v>83</v>
      </c>
      <c r="AR37" s="62">
        <v>0</v>
      </c>
      <c r="AS37" s="11" t="s">
        <v>83</v>
      </c>
      <c r="AT37" s="62">
        <v>0</v>
      </c>
      <c r="AU37" s="11" t="s">
        <v>83</v>
      </c>
      <c r="AV37" s="62">
        <v>0</v>
      </c>
      <c r="AW37" s="11" t="s">
        <v>83</v>
      </c>
      <c r="AX37" s="62">
        <v>0</v>
      </c>
      <c r="AY37" s="11" t="s">
        <v>83</v>
      </c>
      <c r="AZ37" s="62">
        <v>0</v>
      </c>
      <c r="BA37" s="11" t="s">
        <v>83</v>
      </c>
      <c r="BB37" s="62">
        <v>0</v>
      </c>
      <c r="BC37" s="11" t="s">
        <v>83</v>
      </c>
      <c r="BD37" s="62">
        <v>0</v>
      </c>
      <c r="BE37" s="13">
        <f t="shared" si="8"/>
        <v>77756810</v>
      </c>
      <c r="BF37" s="4">
        <v>7201407943</v>
      </c>
      <c r="BG37" s="10">
        <v>46027</v>
      </c>
      <c r="BH37" s="4">
        <v>8201407807</v>
      </c>
      <c r="BI37" s="10">
        <v>46027</v>
      </c>
      <c r="BJ37" s="4" t="s">
        <v>89</v>
      </c>
      <c r="BK37" s="4" t="s">
        <v>90</v>
      </c>
      <c r="BL37" s="14" t="s">
        <v>343</v>
      </c>
      <c r="BM37" s="11">
        <f>+VLOOKUP(BL37,Supervisores!A:B,2,0)</f>
        <v>52725332</v>
      </c>
      <c r="BN37" s="69" t="s">
        <v>402</v>
      </c>
      <c r="BO37" s="69" t="s">
        <v>403</v>
      </c>
      <c r="BP37" s="10">
        <v>46049</v>
      </c>
      <c r="BQ37" s="17">
        <v>46027</v>
      </c>
      <c r="BR37" s="11" t="s">
        <v>404</v>
      </c>
      <c r="BS37" s="17">
        <v>46027</v>
      </c>
      <c r="BT37" s="66">
        <v>46482</v>
      </c>
      <c r="BU37" s="17">
        <v>46027</v>
      </c>
      <c r="BV37" s="60" t="s">
        <v>95</v>
      </c>
      <c r="BW37" s="67" t="s">
        <v>96</v>
      </c>
      <c r="BX37" s="5">
        <v>10</v>
      </c>
      <c r="BY37" s="71" t="s">
        <v>405</v>
      </c>
      <c r="BZ37" s="4"/>
    </row>
    <row r="38" spans="1:78">
      <c r="A38" s="4" t="s">
        <v>76</v>
      </c>
      <c r="B38" s="4">
        <v>37</v>
      </c>
      <c r="C38" s="59"/>
      <c r="D38" s="4" t="str">
        <f t="shared" si="2"/>
        <v>NIDIA BEDOYA LORA/SALVADOR ENRIQUE IREGUI LOTERO/LAURA CRISTINA ZAPATA VASQUEZ</v>
      </c>
      <c r="E38" s="60" t="s">
        <v>197</v>
      </c>
      <c r="F38" s="5" t="s">
        <v>78</v>
      </c>
      <c r="G38" s="60" t="s">
        <v>289</v>
      </c>
      <c r="H38" s="5" t="s">
        <v>78</v>
      </c>
      <c r="I38" s="60" t="s">
        <v>80</v>
      </c>
      <c r="J38" s="59">
        <v>3013</v>
      </c>
      <c r="K38" s="58">
        <v>46020</v>
      </c>
      <c r="L38" s="59">
        <v>3670</v>
      </c>
      <c r="M38" s="11">
        <v>87</v>
      </c>
      <c r="N38" s="10">
        <f>+VLOOKUP(M38,Hoja1!A:B,2,0)</f>
        <v>46027</v>
      </c>
      <c r="O38" s="10" t="s">
        <v>406</v>
      </c>
      <c r="P38" s="11" t="s">
        <v>407</v>
      </c>
      <c r="Q38" s="18" t="s">
        <v>83</v>
      </c>
      <c r="R38" s="4" t="str">
        <f t="shared" si="3"/>
        <v>PERSONA NATURAL</v>
      </c>
      <c r="S38" s="59">
        <v>1006414787</v>
      </c>
      <c r="T38" s="59" t="s">
        <v>408</v>
      </c>
      <c r="U38" s="61" t="s">
        <v>102</v>
      </c>
      <c r="V38" s="58">
        <v>45644</v>
      </c>
      <c r="W38" s="10">
        <f t="shared" si="4"/>
        <v>46739</v>
      </c>
      <c r="X38" s="59">
        <v>93151501</v>
      </c>
      <c r="Y38" s="59" t="s">
        <v>409</v>
      </c>
      <c r="Z38" s="59" t="str">
        <f t="shared" si="10"/>
        <v>PRESTACIÓN DE SERVICIOS DE FORMA TEMPORAL COMO PROFESIONAL EN LA SUBDIRECCIÓN ADMINISTRATIVA, FINANCIERA Y DE APOYO A LA GESTIÓN, PARA APOYAR LOS PROCESOS PRESUPUESTALES, CONTABLES, FINANCIEROS Y ADMINISTRATIVOS DE LA AGENCIA DE EDUCACIÓN POSTSECUNDARIA DE MEDELLÍN – SAPIENCIA.</v>
      </c>
      <c r="AA38" s="4" t="s">
        <v>140</v>
      </c>
      <c r="AB38" s="4" t="s">
        <v>87</v>
      </c>
      <c r="AC38" s="4" t="s">
        <v>238</v>
      </c>
      <c r="AD38" s="58">
        <v>46027</v>
      </c>
      <c r="AE38" s="58">
        <v>46027</v>
      </c>
      <c r="AF38" s="58">
        <v>46027</v>
      </c>
      <c r="AG38" s="58">
        <v>46295</v>
      </c>
      <c r="AH38" s="10" t="e">
        <f>+VLOOKUP(P38,#REF!,5,0)</f>
        <v>#REF!</v>
      </c>
      <c r="AI38" s="4">
        <f t="shared" si="9"/>
        <v>0</v>
      </c>
      <c r="AJ38" s="58">
        <v>46027</v>
      </c>
      <c r="AK38" s="4">
        <f t="shared" si="5"/>
        <v>0</v>
      </c>
      <c r="AL38" s="4">
        <f t="shared" si="6"/>
        <v>266</v>
      </c>
      <c r="AM38" s="12">
        <f>+VLOOKUP(AA38,Honorarios!A:B,2,0)</f>
        <v>5164679</v>
      </c>
      <c r="AN38" s="12">
        <f t="shared" si="7"/>
        <v>45793487.133333333</v>
      </c>
      <c r="AO38" s="59">
        <v>9240298</v>
      </c>
      <c r="AP38" s="62">
        <v>45793487</v>
      </c>
      <c r="AQ38" s="63" t="s">
        <v>83</v>
      </c>
      <c r="AR38" s="62">
        <v>0</v>
      </c>
      <c r="AS38" s="63" t="s">
        <v>83</v>
      </c>
      <c r="AT38" s="62">
        <v>0</v>
      </c>
      <c r="AU38" s="63" t="s">
        <v>83</v>
      </c>
      <c r="AV38" s="62">
        <v>0</v>
      </c>
      <c r="AW38" s="63" t="s">
        <v>83</v>
      </c>
      <c r="AX38" s="62">
        <v>0</v>
      </c>
      <c r="AY38" s="63" t="s">
        <v>83</v>
      </c>
      <c r="AZ38" s="62">
        <v>0</v>
      </c>
      <c r="BA38" s="63" t="s">
        <v>83</v>
      </c>
      <c r="BB38" s="62">
        <v>0</v>
      </c>
      <c r="BC38" s="63" t="s">
        <v>83</v>
      </c>
      <c r="BD38" s="62">
        <v>0</v>
      </c>
      <c r="BE38" s="13">
        <f t="shared" si="8"/>
        <v>45793487</v>
      </c>
      <c r="BF38" s="59">
        <v>7201407744</v>
      </c>
      <c r="BG38" s="58">
        <v>46027</v>
      </c>
      <c r="BH38" s="59">
        <v>8201407821</v>
      </c>
      <c r="BI38" s="58">
        <v>46027</v>
      </c>
      <c r="BJ38" s="4" t="s">
        <v>89</v>
      </c>
      <c r="BK38" s="4" t="s">
        <v>90</v>
      </c>
      <c r="BL38" s="14" t="s">
        <v>220</v>
      </c>
      <c r="BM38" s="11">
        <f>+VLOOKUP(BL38,Supervisores!A:B,2,0)</f>
        <v>43617827</v>
      </c>
      <c r="BN38" s="69" t="s">
        <v>410</v>
      </c>
      <c r="BO38" s="69" t="s">
        <v>411</v>
      </c>
      <c r="BP38" s="58">
        <v>46049</v>
      </c>
      <c r="BQ38" s="65">
        <v>46027</v>
      </c>
      <c r="BR38" s="63" t="s">
        <v>412</v>
      </c>
      <c r="BS38" s="65">
        <v>46027</v>
      </c>
      <c r="BT38" s="66">
        <v>46482</v>
      </c>
      <c r="BU38" s="65">
        <v>46027</v>
      </c>
      <c r="BV38" s="60" t="s">
        <v>95</v>
      </c>
      <c r="BW38" s="67" t="s">
        <v>96</v>
      </c>
      <c r="BX38" s="60">
        <v>10</v>
      </c>
      <c r="BY38" s="71" t="s">
        <v>413</v>
      </c>
      <c r="BZ38" s="59"/>
    </row>
    <row r="39" spans="1:78">
      <c r="A39" s="4" t="s">
        <v>76</v>
      </c>
      <c r="B39" s="4">
        <v>38</v>
      </c>
      <c r="C39" s="59"/>
      <c r="D39" s="4" t="str">
        <f t="shared" si="2"/>
        <v>MARLY CARDONA QUINTERO/JUAN PABLO GARCIA BEDOYA/NIDIA BEDOYA LORA</v>
      </c>
      <c r="E39" s="60" t="s">
        <v>153</v>
      </c>
      <c r="F39" s="5" t="s">
        <v>78</v>
      </c>
      <c r="G39" s="60" t="s">
        <v>165</v>
      </c>
      <c r="H39" s="5" t="s">
        <v>78</v>
      </c>
      <c r="I39" s="60" t="s">
        <v>197</v>
      </c>
      <c r="J39" s="59">
        <v>2992</v>
      </c>
      <c r="K39" s="58">
        <v>46020</v>
      </c>
      <c r="L39" s="59">
        <v>3678</v>
      </c>
      <c r="M39" s="11">
        <v>87</v>
      </c>
      <c r="N39" s="10">
        <f>+VLOOKUP(M39,Hoja1!A:B,2,0)</f>
        <v>46027</v>
      </c>
      <c r="O39" s="10" t="s">
        <v>414</v>
      </c>
      <c r="P39" s="11" t="s">
        <v>415</v>
      </c>
      <c r="Q39" s="18" t="s">
        <v>83</v>
      </c>
      <c r="R39" s="4" t="str">
        <f t="shared" si="3"/>
        <v>PERSONA NATURAL</v>
      </c>
      <c r="S39" s="59">
        <v>1037596905</v>
      </c>
      <c r="T39" s="59" t="s">
        <v>416</v>
      </c>
      <c r="U39" s="61" t="s">
        <v>102</v>
      </c>
      <c r="V39" s="58">
        <v>46010</v>
      </c>
      <c r="W39" s="10">
        <f t="shared" si="4"/>
        <v>47106</v>
      </c>
      <c r="X39" s="59">
        <v>93151501</v>
      </c>
      <c r="Y39" s="59" t="s">
        <v>417</v>
      </c>
      <c r="Z39" s="59" t="str">
        <f t="shared" si="10"/>
        <v>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v>
      </c>
      <c r="AA39" s="4" t="s">
        <v>131</v>
      </c>
      <c r="AB39" s="4" t="s">
        <v>158</v>
      </c>
      <c r="AC39" s="4" t="s">
        <v>294</v>
      </c>
      <c r="AD39" s="58">
        <v>46027</v>
      </c>
      <c r="AE39" s="58">
        <v>46027</v>
      </c>
      <c r="AF39" s="58">
        <v>46027</v>
      </c>
      <c r="AG39" s="58">
        <v>46295</v>
      </c>
      <c r="AH39" s="10" t="e">
        <f>+VLOOKUP(P39,#REF!,5,0)</f>
        <v>#REF!</v>
      </c>
      <c r="AI39" s="4">
        <f t="shared" si="9"/>
        <v>0</v>
      </c>
      <c r="AJ39" s="58">
        <v>46027</v>
      </c>
      <c r="AK39" s="4">
        <f t="shared" si="5"/>
        <v>0</v>
      </c>
      <c r="AL39" s="4">
        <f t="shared" si="6"/>
        <v>266</v>
      </c>
      <c r="AM39" s="12">
        <f>+VLOOKUP(AA39,Honorarios!A:B,2,0)</f>
        <v>6576773</v>
      </c>
      <c r="AN39" s="12">
        <f t="shared" si="7"/>
        <v>58314053.93333333</v>
      </c>
      <c r="AO39" s="59">
        <v>9240302</v>
      </c>
      <c r="AP39" s="62">
        <v>58314054</v>
      </c>
      <c r="AQ39" s="63" t="s">
        <v>83</v>
      </c>
      <c r="AR39" s="62">
        <v>0</v>
      </c>
      <c r="AS39" s="63" t="s">
        <v>83</v>
      </c>
      <c r="AT39" s="62">
        <v>0</v>
      </c>
      <c r="AU39" s="63" t="s">
        <v>83</v>
      </c>
      <c r="AV39" s="62">
        <v>0</v>
      </c>
      <c r="AW39" s="63" t="s">
        <v>83</v>
      </c>
      <c r="AX39" s="62">
        <v>0</v>
      </c>
      <c r="AY39" s="63" t="s">
        <v>83</v>
      </c>
      <c r="AZ39" s="62">
        <v>0</v>
      </c>
      <c r="BA39" s="63" t="s">
        <v>83</v>
      </c>
      <c r="BB39" s="62">
        <v>0</v>
      </c>
      <c r="BC39" s="63" t="s">
        <v>83</v>
      </c>
      <c r="BD39" s="62">
        <v>0</v>
      </c>
      <c r="BE39" s="13">
        <f t="shared" si="8"/>
        <v>58314054</v>
      </c>
      <c r="BF39" s="59">
        <v>7201407723</v>
      </c>
      <c r="BG39" s="58">
        <v>46027</v>
      </c>
      <c r="BH39" s="59">
        <v>8201407800</v>
      </c>
      <c r="BI39" s="58">
        <v>46027</v>
      </c>
      <c r="BJ39" s="4" t="s">
        <v>89</v>
      </c>
      <c r="BK39" s="4" t="s">
        <v>90</v>
      </c>
      <c r="BL39" s="14" t="s">
        <v>160</v>
      </c>
      <c r="BM39" s="11">
        <f>+VLOOKUP(BL39,Supervisores!A:B,2,0)</f>
        <v>1037587963</v>
      </c>
      <c r="BN39" s="69" t="s">
        <v>418</v>
      </c>
      <c r="BO39" s="69" t="s">
        <v>419</v>
      </c>
      <c r="BP39" s="58">
        <v>46049</v>
      </c>
      <c r="BQ39" s="65">
        <v>46027</v>
      </c>
      <c r="BR39" s="63" t="s">
        <v>420</v>
      </c>
      <c r="BS39" s="65">
        <v>46027</v>
      </c>
      <c r="BT39" s="66">
        <v>46482</v>
      </c>
      <c r="BU39" s="65">
        <v>46027</v>
      </c>
      <c r="BV39" s="60" t="s">
        <v>95</v>
      </c>
      <c r="BW39" s="67" t="s">
        <v>96</v>
      </c>
      <c r="BX39" s="60">
        <v>10</v>
      </c>
      <c r="BY39" s="69" t="s">
        <v>421</v>
      </c>
      <c r="BZ39" s="59"/>
    </row>
    <row r="40" spans="1:78">
      <c r="A40" s="4" t="s">
        <v>76</v>
      </c>
      <c r="B40" s="4">
        <v>39</v>
      </c>
      <c r="C40" s="59"/>
      <c r="D40" s="4" t="str">
        <f t="shared" si="2"/>
        <v>NIDIA BEDOYA LORAMARIA FERNANDA PEREZ/LAURA CRISTINA ZAPATA VASQUEZ</v>
      </c>
      <c r="E40" s="60" t="s">
        <v>197</v>
      </c>
      <c r="F40" s="5"/>
      <c r="G40" s="60" t="s">
        <v>187</v>
      </c>
      <c r="H40" s="5" t="s">
        <v>78</v>
      </c>
      <c r="I40" s="60" t="s">
        <v>80</v>
      </c>
      <c r="J40" s="59">
        <v>3018</v>
      </c>
      <c r="K40" s="58">
        <v>46020</v>
      </c>
      <c r="L40" s="59">
        <v>3679</v>
      </c>
      <c r="M40" s="11">
        <v>87</v>
      </c>
      <c r="N40" s="10">
        <f>+VLOOKUP(M40,Hoja1!A:B,2,0)</f>
        <v>46027</v>
      </c>
      <c r="O40" s="10" t="s">
        <v>422</v>
      </c>
      <c r="P40" s="11" t="s">
        <v>423</v>
      </c>
      <c r="Q40" s="18" t="s">
        <v>83</v>
      </c>
      <c r="R40" s="4" t="str">
        <f t="shared" si="3"/>
        <v>PERSONA NATURAL</v>
      </c>
      <c r="S40" s="59">
        <v>43084547</v>
      </c>
      <c r="T40" s="59" t="s">
        <v>424</v>
      </c>
      <c r="U40" s="61" t="s">
        <v>84</v>
      </c>
      <c r="V40" s="58">
        <v>45971</v>
      </c>
      <c r="W40" s="10">
        <f t="shared" si="4"/>
        <v>47067</v>
      </c>
      <c r="X40" s="59">
        <v>93151507</v>
      </c>
      <c r="Y40" s="59" t="s">
        <v>425</v>
      </c>
      <c r="Z40" s="59" t="str">
        <f t="shared" si="10"/>
        <v>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v>
      </c>
      <c r="AA40" s="4" t="s">
        <v>426</v>
      </c>
      <c r="AB40" s="4" t="s">
        <v>87</v>
      </c>
      <c r="AC40" s="4" t="s">
        <v>202</v>
      </c>
      <c r="AD40" s="58">
        <v>46027</v>
      </c>
      <c r="AE40" s="58">
        <v>46027</v>
      </c>
      <c r="AF40" s="58">
        <v>46027</v>
      </c>
      <c r="AG40" s="58">
        <v>46295</v>
      </c>
      <c r="AH40" s="10" t="e">
        <f>+VLOOKUP(P40,#REF!,5,0)</f>
        <v>#REF!</v>
      </c>
      <c r="AI40" s="4">
        <f t="shared" si="9"/>
        <v>0</v>
      </c>
      <c r="AJ40" s="58">
        <v>46027</v>
      </c>
      <c r="AK40" s="4">
        <f t="shared" si="5"/>
        <v>0</v>
      </c>
      <c r="AL40" s="4">
        <f t="shared" si="6"/>
        <v>266</v>
      </c>
      <c r="AM40" s="12">
        <f>+VLOOKUP(AA40,Honorarios!A:B,2,0)</f>
        <v>2981213</v>
      </c>
      <c r="AN40" s="12">
        <f t="shared" si="7"/>
        <v>26433421.933333334</v>
      </c>
      <c r="AO40" s="59">
        <v>9240298</v>
      </c>
      <c r="AP40" s="62">
        <v>26433422</v>
      </c>
      <c r="AQ40" s="63" t="s">
        <v>83</v>
      </c>
      <c r="AR40" s="62">
        <v>0</v>
      </c>
      <c r="AS40" s="63" t="s">
        <v>83</v>
      </c>
      <c r="AT40" s="62">
        <v>0</v>
      </c>
      <c r="AU40" s="63" t="s">
        <v>83</v>
      </c>
      <c r="AV40" s="62">
        <v>0</v>
      </c>
      <c r="AW40" s="63" t="s">
        <v>83</v>
      </c>
      <c r="AX40" s="62">
        <v>0</v>
      </c>
      <c r="AY40" s="63" t="s">
        <v>83</v>
      </c>
      <c r="AZ40" s="62">
        <v>0</v>
      </c>
      <c r="BA40" s="63" t="s">
        <v>83</v>
      </c>
      <c r="BB40" s="62">
        <v>0</v>
      </c>
      <c r="BC40" s="63" t="s">
        <v>83</v>
      </c>
      <c r="BD40" s="62">
        <v>0</v>
      </c>
      <c r="BE40" s="13">
        <f t="shared" si="8"/>
        <v>26433422</v>
      </c>
      <c r="BF40" s="59">
        <v>7201407749</v>
      </c>
      <c r="BG40" s="58">
        <v>46027</v>
      </c>
      <c r="BH40" s="59">
        <v>8201407826</v>
      </c>
      <c r="BI40" s="58">
        <v>46027</v>
      </c>
      <c r="BJ40" s="4" t="s">
        <v>89</v>
      </c>
      <c r="BK40" s="4" t="s">
        <v>90</v>
      </c>
      <c r="BL40" s="14" t="s">
        <v>220</v>
      </c>
      <c r="BM40" s="11">
        <f>+VLOOKUP(BL40,Supervisores!A:B,2,0)</f>
        <v>43617827</v>
      </c>
      <c r="BN40" s="69" t="s">
        <v>427</v>
      </c>
      <c r="BO40" s="69" t="s">
        <v>428</v>
      </c>
      <c r="BP40" s="58">
        <v>46049</v>
      </c>
      <c r="BQ40" s="65" t="s">
        <v>83</v>
      </c>
      <c r="BR40" s="65" t="s">
        <v>83</v>
      </c>
      <c r="BS40" s="65" t="s">
        <v>83</v>
      </c>
      <c r="BT40" s="65" t="s">
        <v>83</v>
      </c>
      <c r="BU40" s="65" t="s">
        <v>83</v>
      </c>
      <c r="BV40" s="59" t="s">
        <v>95</v>
      </c>
      <c r="BW40" s="61" t="s">
        <v>96</v>
      </c>
      <c r="BX40" s="60">
        <v>8</v>
      </c>
      <c r="BY40" s="71" t="s">
        <v>429</v>
      </c>
      <c r="BZ40" s="59"/>
    </row>
    <row r="41" spans="1:78">
      <c r="A41" s="4" t="s">
        <v>76</v>
      </c>
      <c r="B41" s="4">
        <v>40</v>
      </c>
      <c r="C41" s="59"/>
      <c r="D41" s="4" t="str">
        <f t="shared" si="2"/>
        <v>NIDIA BEDOYA LORAMARIA FERNANDA PEREZ/LAURA CRISTINA ZAPATA VASQUEZ</v>
      </c>
      <c r="E41" s="60" t="s">
        <v>197</v>
      </c>
      <c r="F41" s="5"/>
      <c r="G41" s="60" t="s">
        <v>187</v>
      </c>
      <c r="H41" s="5" t="s">
        <v>78</v>
      </c>
      <c r="I41" s="60" t="s">
        <v>80</v>
      </c>
      <c r="J41" s="59">
        <v>3019</v>
      </c>
      <c r="K41" s="58">
        <v>46020</v>
      </c>
      <c r="L41" s="59">
        <v>3681</v>
      </c>
      <c r="M41" s="11">
        <v>87</v>
      </c>
      <c r="N41" s="10">
        <f>+VLOOKUP(M41,Hoja1!A:B,2,0)</f>
        <v>46027</v>
      </c>
      <c r="O41" s="10" t="s">
        <v>430</v>
      </c>
      <c r="P41" s="11" t="s">
        <v>431</v>
      </c>
      <c r="Q41" s="18" t="s">
        <v>83</v>
      </c>
      <c r="R41" s="4" t="str">
        <f t="shared" si="3"/>
        <v>PERSONA NATURAL</v>
      </c>
      <c r="S41" s="59">
        <v>1020403997</v>
      </c>
      <c r="T41" s="59" t="s">
        <v>432</v>
      </c>
      <c r="U41" s="61" t="s">
        <v>102</v>
      </c>
      <c r="V41" s="58">
        <v>45678</v>
      </c>
      <c r="W41" s="10">
        <f t="shared" si="4"/>
        <v>46773</v>
      </c>
      <c r="X41" s="59">
        <v>93151507</v>
      </c>
      <c r="Y41" s="59" t="s">
        <v>433</v>
      </c>
      <c r="Z41" s="59" t="str">
        <f t="shared" si="10"/>
        <v>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v>
      </c>
      <c r="AA41" s="4" t="s">
        <v>149</v>
      </c>
      <c r="AB41" s="4" t="s">
        <v>87</v>
      </c>
      <c r="AC41" s="4" t="s">
        <v>434</v>
      </c>
      <c r="AD41" s="58">
        <v>46027</v>
      </c>
      <c r="AE41" s="58">
        <v>46027</v>
      </c>
      <c r="AF41" s="58">
        <v>46027</v>
      </c>
      <c r="AG41" s="58">
        <v>46295</v>
      </c>
      <c r="AH41" s="10" t="e">
        <f>+VLOOKUP(P41,#REF!,5,0)</f>
        <v>#REF!</v>
      </c>
      <c r="AI41" s="4">
        <f t="shared" si="9"/>
        <v>0</v>
      </c>
      <c r="AJ41" s="58">
        <v>46027</v>
      </c>
      <c r="AK41" s="4">
        <f t="shared" si="5"/>
        <v>0</v>
      </c>
      <c r="AL41" s="4">
        <f t="shared" si="6"/>
        <v>266</v>
      </c>
      <c r="AM41" s="12">
        <f>+VLOOKUP(AA41,Honorarios!A:B,2,0)</f>
        <v>5846908</v>
      </c>
      <c r="AN41" s="12">
        <f t="shared" si="7"/>
        <v>51842584.266666666</v>
      </c>
      <c r="AO41" s="59">
        <v>9240301</v>
      </c>
      <c r="AP41" s="62">
        <v>51842584</v>
      </c>
      <c r="AQ41" s="63" t="s">
        <v>83</v>
      </c>
      <c r="AR41" s="62">
        <v>0</v>
      </c>
      <c r="AS41" s="63" t="s">
        <v>83</v>
      </c>
      <c r="AT41" s="62">
        <v>0</v>
      </c>
      <c r="AU41" s="63" t="s">
        <v>83</v>
      </c>
      <c r="AV41" s="62">
        <v>0</v>
      </c>
      <c r="AW41" s="63" t="s">
        <v>83</v>
      </c>
      <c r="AX41" s="62">
        <v>0</v>
      </c>
      <c r="AY41" s="63" t="s">
        <v>83</v>
      </c>
      <c r="AZ41" s="62">
        <v>0</v>
      </c>
      <c r="BA41" s="63" t="s">
        <v>83</v>
      </c>
      <c r="BB41" s="62">
        <v>0</v>
      </c>
      <c r="BC41" s="63" t="s">
        <v>83</v>
      </c>
      <c r="BD41" s="62">
        <v>0</v>
      </c>
      <c r="BE41" s="13">
        <f t="shared" si="8"/>
        <v>51842584</v>
      </c>
      <c r="BF41" s="59">
        <v>7201407750</v>
      </c>
      <c r="BG41" s="58">
        <v>46027</v>
      </c>
      <c r="BH41" s="59">
        <v>8201407827</v>
      </c>
      <c r="BI41" s="58">
        <v>46027</v>
      </c>
      <c r="BJ41" s="4" t="s">
        <v>89</v>
      </c>
      <c r="BK41" s="4" t="s">
        <v>90</v>
      </c>
      <c r="BL41" s="14" t="s">
        <v>393</v>
      </c>
      <c r="BM41" s="11">
        <f>+VLOOKUP(BL41,Supervisores!A:B,2,0)</f>
        <v>43420806</v>
      </c>
      <c r="BN41" s="71" t="s">
        <v>435</v>
      </c>
      <c r="BO41" s="69" t="s">
        <v>436</v>
      </c>
      <c r="BP41" s="58">
        <v>46049</v>
      </c>
      <c r="BQ41" s="65">
        <v>46027</v>
      </c>
      <c r="BR41" s="63" t="s">
        <v>437</v>
      </c>
      <c r="BS41" s="65">
        <v>46027</v>
      </c>
      <c r="BT41" s="66">
        <v>46482</v>
      </c>
      <c r="BU41" s="65">
        <v>46027</v>
      </c>
      <c r="BV41" s="60" t="s">
        <v>95</v>
      </c>
      <c r="BW41" s="67" t="s">
        <v>96</v>
      </c>
      <c r="BX41" s="60">
        <v>10</v>
      </c>
      <c r="BY41" s="71" t="s">
        <v>438</v>
      </c>
      <c r="BZ41" s="59"/>
    </row>
    <row r="42" spans="1:78">
      <c r="A42" s="4" t="s">
        <v>76</v>
      </c>
      <c r="B42" s="4">
        <v>41</v>
      </c>
      <c r="C42" s="59"/>
      <c r="D42" s="4" t="str">
        <f t="shared" si="2"/>
        <v>MARLY CARDONA QUINTERO/JUAN PABLO GARCIA BEDOYA/GLADYS ENITH ARREDONDO</v>
      </c>
      <c r="E42" s="60" t="s">
        <v>153</v>
      </c>
      <c r="F42" s="5" t="s">
        <v>78</v>
      </c>
      <c r="G42" s="60" t="s">
        <v>165</v>
      </c>
      <c r="H42" s="5" t="s">
        <v>78</v>
      </c>
      <c r="I42" s="60" t="s">
        <v>362</v>
      </c>
      <c r="J42" s="59">
        <v>2996</v>
      </c>
      <c r="K42" s="58">
        <v>46020</v>
      </c>
      <c r="L42" s="59">
        <v>3680</v>
      </c>
      <c r="M42" s="11">
        <v>87</v>
      </c>
      <c r="N42" s="10">
        <f>+VLOOKUP(M42,Hoja1!A:B,2,0)</f>
        <v>46027</v>
      </c>
      <c r="O42" s="10" t="s">
        <v>439</v>
      </c>
      <c r="P42" s="11" t="s">
        <v>440</v>
      </c>
      <c r="Q42" s="18" t="s">
        <v>83</v>
      </c>
      <c r="R42" s="4" t="str">
        <f t="shared" si="3"/>
        <v>PERSONA NATURAL</v>
      </c>
      <c r="S42" s="59">
        <v>1017266568</v>
      </c>
      <c r="T42" s="59" t="s">
        <v>441</v>
      </c>
      <c r="U42" s="61" t="s">
        <v>102</v>
      </c>
      <c r="V42" s="58">
        <v>45048</v>
      </c>
      <c r="W42" s="10">
        <f t="shared" si="4"/>
        <v>46144</v>
      </c>
      <c r="X42" s="59">
        <v>93151507</v>
      </c>
      <c r="Y42" s="59" t="s">
        <v>442</v>
      </c>
      <c r="Z42" s="59" t="str">
        <f t="shared" si="10"/>
        <v>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v>
      </c>
      <c r="AA42" s="4" t="s">
        <v>86</v>
      </c>
      <c r="AB42" s="4" t="s">
        <v>367</v>
      </c>
      <c r="AC42" s="4" t="s">
        <v>368</v>
      </c>
      <c r="AD42" s="58">
        <v>46027</v>
      </c>
      <c r="AE42" s="58">
        <v>46027</v>
      </c>
      <c r="AF42" s="58">
        <v>46027</v>
      </c>
      <c r="AG42" s="58">
        <v>46295</v>
      </c>
      <c r="AH42" s="10" t="e">
        <f>+VLOOKUP(P42,#REF!,5,0)</f>
        <v>#REF!</v>
      </c>
      <c r="AI42" s="4">
        <f t="shared" si="9"/>
        <v>0</v>
      </c>
      <c r="AJ42" s="58">
        <v>46027</v>
      </c>
      <c r="AK42" s="4">
        <f t="shared" si="5"/>
        <v>0</v>
      </c>
      <c r="AL42" s="4">
        <f t="shared" si="6"/>
        <v>266</v>
      </c>
      <c r="AM42" s="12">
        <f>+VLOOKUP(AA42,Honorarios!A:B,2,0)</f>
        <v>7308240</v>
      </c>
      <c r="AN42" s="12">
        <f t="shared" si="7"/>
        <v>64799728</v>
      </c>
      <c r="AO42" s="59">
        <v>9240302</v>
      </c>
      <c r="AP42" s="62">
        <v>64799728</v>
      </c>
      <c r="AQ42" s="63" t="s">
        <v>83</v>
      </c>
      <c r="AR42" s="62">
        <v>0</v>
      </c>
      <c r="AS42" s="63" t="s">
        <v>83</v>
      </c>
      <c r="AT42" s="62">
        <v>0</v>
      </c>
      <c r="AU42" s="63" t="s">
        <v>83</v>
      </c>
      <c r="AV42" s="62">
        <v>0</v>
      </c>
      <c r="AW42" s="63" t="s">
        <v>83</v>
      </c>
      <c r="AX42" s="62">
        <v>0</v>
      </c>
      <c r="AY42" s="63" t="s">
        <v>83</v>
      </c>
      <c r="AZ42" s="62">
        <v>0</v>
      </c>
      <c r="BA42" s="63" t="s">
        <v>83</v>
      </c>
      <c r="BB42" s="62">
        <v>0</v>
      </c>
      <c r="BC42" s="63" t="s">
        <v>83</v>
      </c>
      <c r="BD42" s="62">
        <v>0</v>
      </c>
      <c r="BE42" s="13">
        <f t="shared" si="8"/>
        <v>64799728</v>
      </c>
      <c r="BF42" s="59">
        <v>7201407727</v>
      </c>
      <c r="BG42" s="58">
        <v>46027</v>
      </c>
      <c r="BH42" s="59">
        <v>8201407804</v>
      </c>
      <c r="BI42" s="58">
        <v>46027</v>
      </c>
      <c r="BJ42" s="4" t="s">
        <v>89</v>
      </c>
      <c r="BK42" s="4" t="s">
        <v>90</v>
      </c>
      <c r="BL42" s="14" t="s">
        <v>343</v>
      </c>
      <c r="BM42" s="11">
        <f>+VLOOKUP(BL42,Supervisores!A:B,2,0)</f>
        <v>52725332</v>
      </c>
      <c r="BN42" s="69" t="s">
        <v>443</v>
      </c>
      <c r="BO42" s="69" t="s">
        <v>444</v>
      </c>
      <c r="BP42" s="58">
        <v>46049</v>
      </c>
      <c r="BQ42" s="65">
        <v>46027</v>
      </c>
      <c r="BR42" s="63" t="s">
        <v>445</v>
      </c>
      <c r="BS42" s="65">
        <v>46027</v>
      </c>
      <c r="BT42" s="66">
        <v>46482</v>
      </c>
      <c r="BU42" s="65">
        <v>46027</v>
      </c>
      <c r="BV42" s="59" t="s">
        <v>95</v>
      </c>
      <c r="BW42" s="61" t="s">
        <v>96</v>
      </c>
      <c r="BX42" s="60">
        <v>10</v>
      </c>
      <c r="BY42" s="71" t="s">
        <v>446</v>
      </c>
      <c r="BZ42" s="59"/>
    </row>
    <row r="43" spans="1:78">
      <c r="A43" s="4" t="s">
        <v>76</v>
      </c>
      <c r="B43" s="4">
        <v>42</v>
      </c>
      <c r="C43" s="59"/>
      <c r="D43" s="4" t="str">
        <f t="shared" si="2"/>
        <v>JOHNATTAN STEVEN OROZCO/SALVADOR ENRIQUE IREGUI LOTERO/LEYDY VIVIANA SÁNCHEZ GONZÁLEZ</v>
      </c>
      <c r="E43" s="5" t="s">
        <v>77</v>
      </c>
      <c r="F43" s="5" t="s">
        <v>78</v>
      </c>
      <c r="G43" s="5" t="s">
        <v>289</v>
      </c>
      <c r="H43" s="5" t="s">
        <v>78</v>
      </c>
      <c r="I43" s="5" t="s">
        <v>98</v>
      </c>
      <c r="J43" s="59">
        <v>3003</v>
      </c>
      <c r="K43" s="58">
        <v>46020</v>
      </c>
      <c r="L43" s="59">
        <v>3682</v>
      </c>
      <c r="M43" s="11">
        <v>87</v>
      </c>
      <c r="N43" s="10">
        <f>+VLOOKUP(M43,Hoja1!A:B,2,0)</f>
        <v>46027</v>
      </c>
      <c r="O43" s="10" t="s">
        <v>447</v>
      </c>
      <c r="P43" s="11" t="s">
        <v>448</v>
      </c>
      <c r="Q43" s="18" t="s">
        <v>83</v>
      </c>
      <c r="R43" s="4" t="str">
        <f t="shared" si="3"/>
        <v>PERSONA NATURAL</v>
      </c>
      <c r="S43" s="59">
        <v>1045049540</v>
      </c>
      <c r="T43" s="59" t="s">
        <v>449</v>
      </c>
      <c r="U43" s="61" t="s">
        <v>84</v>
      </c>
      <c r="V43" s="58">
        <v>45471</v>
      </c>
      <c r="W43" s="10">
        <f t="shared" si="4"/>
        <v>46566</v>
      </c>
      <c r="X43" s="59">
        <v>93151507</v>
      </c>
      <c r="Y43" s="59" t="s">
        <v>450</v>
      </c>
      <c r="Z43" s="59" t="str">
        <f t="shared" si="10"/>
        <v>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v>
      </c>
      <c r="AA43" s="4" t="s">
        <v>149</v>
      </c>
      <c r="AB43" s="4" t="s">
        <v>105</v>
      </c>
      <c r="AC43" s="4" t="s">
        <v>106</v>
      </c>
      <c r="AD43" s="58">
        <v>46027</v>
      </c>
      <c r="AE43" s="58">
        <v>46027</v>
      </c>
      <c r="AF43" s="58">
        <v>46027</v>
      </c>
      <c r="AG43" s="58">
        <v>46295</v>
      </c>
      <c r="AH43" s="10" t="e">
        <f>+VLOOKUP(P43,#REF!,5,0)</f>
        <v>#REF!</v>
      </c>
      <c r="AI43" s="4">
        <f t="shared" si="9"/>
        <v>0</v>
      </c>
      <c r="AJ43" s="58">
        <v>46027</v>
      </c>
      <c r="AK43" s="4">
        <f t="shared" si="5"/>
        <v>0</v>
      </c>
      <c r="AL43" s="4">
        <f t="shared" si="6"/>
        <v>266</v>
      </c>
      <c r="AM43" s="12">
        <f>+VLOOKUP(AA43,Honorarios!A:B,2,0)</f>
        <v>5846908</v>
      </c>
      <c r="AN43" s="12">
        <f t="shared" si="7"/>
        <v>51842584.266666666</v>
      </c>
      <c r="AO43" s="59">
        <v>9250094</v>
      </c>
      <c r="AP43" s="62">
        <v>41474067</v>
      </c>
      <c r="AQ43" s="63">
        <v>9240302</v>
      </c>
      <c r="AR43" s="64">
        <v>10368517</v>
      </c>
      <c r="AS43" s="63" t="s">
        <v>83</v>
      </c>
      <c r="AT43" s="62">
        <v>0</v>
      </c>
      <c r="AU43" s="63" t="s">
        <v>83</v>
      </c>
      <c r="AV43" s="62">
        <v>0</v>
      </c>
      <c r="AW43" s="63" t="s">
        <v>83</v>
      </c>
      <c r="AX43" s="62">
        <v>0</v>
      </c>
      <c r="AY43" s="63" t="s">
        <v>83</v>
      </c>
      <c r="AZ43" s="62">
        <v>0</v>
      </c>
      <c r="BA43" s="63" t="s">
        <v>83</v>
      </c>
      <c r="BB43" s="62">
        <v>0</v>
      </c>
      <c r="BC43" s="63" t="s">
        <v>83</v>
      </c>
      <c r="BD43" s="62">
        <v>0</v>
      </c>
      <c r="BE43" s="13">
        <f t="shared" si="8"/>
        <v>51842584</v>
      </c>
      <c r="BF43" s="59">
        <v>7201407734</v>
      </c>
      <c r="BG43" s="58">
        <v>46027</v>
      </c>
      <c r="BH43" s="59">
        <v>8201407811</v>
      </c>
      <c r="BI43" s="58">
        <v>46027</v>
      </c>
      <c r="BJ43" s="4" t="s">
        <v>89</v>
      </c>
      <c r="BK43" s="4" t="s">
        <v>90</v>
      </c>
      <c r="BL43" s="14" t="s">
        <v>107</v>
      </c>
      <c r="BM43" s="11">
        <f>+VLOOKUP(BL43,Supervisores!A:B,2,0)</f>
        <v>43985744</v>
      </c>
      <c r="BN43" s="69" t="s">
        <v>451</v>
      </c>
      <c r="BO43" s="69" t="s">
        <v>452</v>
      </c>
      <c r="BP43" s="58">
        <v>46049</v>
      </c>
      <c r="BQ43" s="65">
        <v>46027</v>
      </c>
      <c r="BR43" s="63" t="s">
        <v>453</v>
      </c>
      <c r="BS43" s="65">
        <v>46027</v>
      </c>
      <c r="BT43" s="66">
        <v>46482</v>
      </c>
      <c r="BU43" s="65">
        <v>46027</v>
      </c>
      <c r="BV43" s="60" t="s">
        <v>95</v>
      </c>
      <c r="BW43" s="67" t="s">
        <v>96</v>
      </c>
      <c r="BX43" s="60">
        <v>10</v>
      </c>
      <c r="BY43" s="71" t="s">
        <v>454</v>
      </c>
      <c r="BZ43" s="59"/>
    </row>
    <row r="44" spans="1:78">
      <c r="A44" s="4" t="s">
        <v>76</v>
      </c>
      <c r="B44" s="4">
        <v>43</v>
      </c>
      <c r="C44" s="59"/>
      <c r="D44" s="4" t="str">
        <f t="shared" si="2"/>
        <v>JOHNATTAN STEVEN OROZCO/JUAN PABLO GARCIA BEDOYA/LEYDY VIVIANA SÁNCHEZ GONZÁLEZ</v>
      </c>
      <c r="E44" s="60" t="s">
        <v>77</v>
      </c>
      <c r="F44" s="5" t="s">
        <v>78</v>
      </c>
      <c r="G44" s="60" t="s">
        <v>165</v>
      </c>
      <c r="H44" s="5" t="s">
        <v>78</v>
      </c>
      <c r="I44" s="60" t="s">
        <v>98</v>
      </c>
      <c r="J44" s="59">
        <v>3005</v>
      </c>
      <c r="K44" s="58">
        <v>46020</v>
      </c>
      <c r="L44" s="59">
        <v>3683</v>
      </c>
      <c r="M44" s="11">
        <v>87</v>
      </c>
      <c r="N44" s="10">
        <f>+VLOOKUP(M44,Hoja1!A:B,2,0)</f>
        <v>46027</v>
      </c>
      <c r="O44" s="10" t="s">
        <v>455</v>
      </c>
      <c r="P44" s="11" t="s">
        <v>456</v>
      </c>
      <c r="Q44" s="18" t="s">
        <v>83</v>
      </c>
      <c r="R44" s="4" t="str">
        <f t="shared" si="3"/>
        <v>PERSONA NATURAL</v>
      </c>
      <c r="S44" s="59">
        <v>1035520408</v>
      </c>
      <c r="T44" s="59" t="s">
        <v>457</v>
      </c>
      <c r="U44" s="61" t="s">
        <v>84</v>
      </c>
      <c r="V44" s="58">
        <v>45295</v>
      </c>
      <c r="W44" s="10">
        <f t="shared" si="4"/>
        <v>46391</v>
      </c>
      <c r="X44" s="59">
        <v>93151507</v>
      </c>
      <c r="Y44" s="59" t="s">
        <v>458</v>
      </c>
      <c r="Z44" s="59" t="str">
        <f t="shared" si="10"/>
        <v>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v>
      </c>
      <c r="AA44" s="4" t="s">
        <v>266</v>
      </c>
      <c r="AB44" s="4" t="s">
        <v>105</v>
      </c>
      <c r="AC44" s="4" t="s">
        <v>106</v>
      </c>
      <c r="AD44" s="58">
        <v>46027</v>
      </c>
      <c r="AE44" s="58">
        <v>46027</v>
      </c>
      <c r="AF44" s="58">
        <v>46027</v>
      </c>
      <c r="AG44" s="58">
        <v>46295</v>
      </c>
      <c r="AH44" s="10" t="e">
        <f>+VLOOKUP(P44,#REF!,5,0)</f>
        <v>#REF!</v>
      </c>
      <c r="AI44" s="4">
        <f t="shared" si="9"/>
        <v>0</v>
      </c>
      <c r="AJ44" s="58">
        <v>46027</v>
      </c>
      <c r="AK44" s="4">
        <f t="shared" si="5"/>
        <v>0</v>
      </c>
      <c r="AL44" s="4">
        <f t="shared" si="6"/>
        <v>266</v>
      </c>
      <c r="AM44" s="12">
        <f>+VLOOKUP(AA44,Honorarios!A:B,2,0)</f>
        <v>8769565</v>
      </c>
      <c r="AN44" s="12">
        <f t="shared" si="7"/>
        <v>77756809.666666657</v>
      </c>
      <c r="AO44" s="59">
        <v>9250094</v>
      </c>
      <c r="AP44" s="62">
        <v>54429767</v>
      </c>
      <c r="AQ44" s="63">
        <v>9240302</v>
      </c>
      <c r="AR44" s="64">
        <v>23327043</v>
      </c>
      <c r="AS44" s="63" t="s">
        <v>83</v>
      </c>
      <c r="AT44" s="62">
        <v>0</v>
      </c>
      <c r="AU44" s="63" t="s">
        <v>83</v>
      </c>
      <c r="AV44" s="62">
        <v>0</v>
      </c>
      <c r="AW44" s="63" t="s">
        <v>83</v>
      </c>
      <c r="AX44" s="62">
        <v>0</v>
      </c>
      <c r="AY44" s="63" t="s">
        <v>83</v>
      </c>
      <c r="AZ44" s="62">
        <v>0</v>
      </c>
      <c r="BA44" s="63" t="s">
        <v>83</v>
      </c>
      <c r="BB44" s="62">
        <v>0</v>
      </c>
      <c r="BC44" s="63" t="s">
        <v>83</v>
      </c>
      <c r="BD44" s="62">
        <v>0</v>
      </c>
      <c r="BE44" s="13">
        <f t="shared" si="8"/>
        <v>77756810</v>
      </c>
      <c r="BF44" s="59">
        <v>7201407736</v>
      </c>
      <c r="BG44" s="58">
        <v>46027</v>
      </c>
      <c r="BH44" s="59">
        <v>8201407813</v>
      </c>
      <c r="BI44" s="58">
        <v>46027</v>
      </c>
      <c r="BJ44" s="4" t="s">
        <v>89</v>
      </c>
      <c r="BK44" s="4" t="s">
        <v>90</v>
      </c>
      <c r="BL44" s="14" t="s">
        <v>107</v>
      </c>
      <c r="BM44" s="11">
        <f>+VLOOKUP(BL44,Supervisores!A:B,2,0)</f>
        <v>43985744</v>
      </c>
      <c r="BN44" s="69" t="s">
        <v>459</v>
      </c>
      <c r="BO44" s="69" t="s">
        <v>460</v>
      </c>
      <c r="BP44" s="58">
        <v>46049</v>
      </c>
      <c r="BQ44" s="65">
        <v>46027</v>
      </c>
      <c r="BR44" s="63" t="s">
        <v>461</v>
      </c>
      <c r="BS44" s="65">
        <v>46027</v>
      </c>
      <c r="BT44" s="66">
        <v>46482</v>
      </c>
      <c r="BU44" s="65">
        <v>46027</v>
      </c>
      <c r="BV44" s="60" t="s">
        <v>95</v>
      </c>
      <c r="BW44" s="67" t="s">
        <v>96</v>
      </c>
      <c r="BX44" s="60">
        <v>10</v>
      </c>
      <c r="BY44" s="71" t="s">
        <v>462</v>
      </c>
      <c r="BZ44" s="59"/>
    </row>
    <row r="45" spans="1:78">
      <c r="A45" s="4" t="s">
        <v>76</v>
      </c>
      <c r="B45" s="4">
        <v>44</v>
      </c>
      <c r="C45" s="59"/>
      <c r="D45" s="4" t="str">
        <f t="shared" si="2"/>
        <v>JOHNATTAN STEVEN OROZCO/SALVADOR ENRIQUE IREGUI LOTERO/GLADYS ENITH ARREDONDO</v>
      </c>
      <c r="E45" s="5" t="s">
        <v>77</v>
      </c>
      <c r="F45" s="5" t="s">
        <v>78</v>
      </c>
      <c r="G45" s="5" t="s">
        <v>289</v>
      </c>
      <c r="H45" s="5" t="s">
        <v>78</v>
      </c>
      <c r="I45" s="5" t="s">
        <v>362</v>
      </c>
      <c r="J45" s="59">
        <v>3000</v>
      </c>
      <c r="K45" s="58">
        <v>46020</v>
      </c>
      <c r="L45" s="59">
        <v>3668</v>
      </c>
      <c r="M45" s="63">
        <v>87</v>
      </c>
      <c r="N45" s="10">
        <f>+VLOOKUP(M45,Hoja1!A:B,2,0)</f>
        <v>46027</v>
      </c>
      <c r="O45" s="10" t="s">
        <v>463</v>
      </c>
      <c r="P45" s="11" t="s">
        <v>464</v>
      </c>
      <c r="Q45" s="18" t="s">
        <v>83</v>
      </c>
      <c r="R45" s="4" t="str">
        <f t="shared" si="3"/>
        <v>PERSONA NATURAL</v>
      </c>
      <c r="S45" s="59">
        <v>43527031</v>
      </c>
      <c r="T45" s="59" t="s">
        <v>465</v>
      </c>
      <c r="U45" s="61" t="s">
        <v>84</v>
      </c>
      <c r="V45" s="58">
        <v>45303</v>
      </c>
      <c r="W45" s="10">
        <f t="shared" si="4"/>
        <v>46399</v>
      </c>
      <c r="X45" s="59">
        <v>93151507</v>
      </c>
      <c r="Y45" s="59" t="s">
        <v>466</v>
      </c>
      <c r="Z45" s="59" t="str">
        <f t="shared" si="10"/>
        <v xml:space="preserve">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	</v>
      </c>
      <c r="AA45" s="4" t="s">
        <v>266</v>
      </c>
      <c r="AB45" s="4" t="s">
        <v>367</v>
      </c>
      <c r="AC45" s="4" t="s">
        <v>368</v>
      </c>
      <c r="AD45" s="58">
        <v>46027</v>
      </c>
      <c r="AE45" s="58">
        <v>46027</v>
      </c>
      <c r="AF45" s="58">
        <v>46027</v>
      </c>
      <c r="AG45" s="58">
        <v>46295</v>
      </c>
      <c r="AH45" s="10" t="e">
        <f>+VLOOKUP(P45,#REF!,5,0)</f>
        <v>#REF!</v>
      </c>
      <c r="AI45" s="4">
        <f t="shared" si="9"/>
        <v>0</v>
      </c>
      <c r="AJ45" s="58">
        <v>46027</v>
      </c>
      <c r="AK45" s="4">
        <f t="shared" si="5"/>
        <v>0</v>
      </c>
      <c r="AL45" s="4">
        <f t="shared" si="6"/>
        <v>266</v>
      </c>
      <c r="AM45" s="12">
        <f>+VLOOKUP(AA45,Honorarios!A:B,2,0)</f>
        <v>8769565</v>
      </c>
      <c r="AN45" s="12">
        <f t="shared" si="7"/>
        <v>77756809.666666657</v>
      </c>
      <c r="AO45" s="59">
        <v>9240302</v>
      </c>
      <c r="AP45" s="62">
        <v>77756810</v>
      </c>
      <c r="AQ45" s="63" t="s">
        <v>83</v>
      </c>
      <c r="AR45" s="62">
        <v>0</v>
      </c>
      <c r="AS45" s="63" t="s">
        <v>83</v>
      </c>
      <c r="AT45" s="62">
        <v>0</v>
      </c>
      <c r="AU45" s="63" t="s">
        <v>83</v>
      </c>
      <c r="AV45" s="62">
        <v>0</v>
      </c>
      <c r="AW45" s="63" t="s">
        <v>83</v>
      </c>
      <c r="AX45" s="62">
        <v>0</v>
      </c>
      <c r="AY45" s="63" t="s">
        <v>83</v>
      </c>
      <c r="AZ45" s="62">
        <v>0</v>
      </c>
      <c r="BA45" s="63" t="s">
        <v>83</v>
      </c>
      <c r="BB45" s="62">
        <v>0</v>
      </c>
      <c r="BC45" s="63" t="s">
        <v>83</v>
      </c>
      <c r="BD45" s="62">
        <v>0</v>
      </c>
      <c r="BE45" s="13">
        <f t="shared" si="8"/>
        <v>77756810</v>
      </c>
      <c r="BF45" s="59">
        <v>7201407731</v>
      </c>
      <c r="BG45" s="58">
        <v>46027</v>
      </c>
      <c r="BH45" s="59">
        <v>8201407808</v>
      </c>
      <c r="BI45" s="58">
        <v>46027</v>
      </c>
      <c r="BJ45" s="4" t="s">
        <v>89</v>
      </c>
      <c r="BK45" s="4" t="s">
        <v>90</v>
      </c>
      <c r="BL45" s="14" t="s">
        <v>343</v>
      </c>
      <c r="BM45" s="11">
        <f>+VLOOKUP(BL45,Supervisores!A:B,2,0)</f>
        <v>52725332</v>
      </c>
      <c r="BN45" s="71" t="s">
        <v>467</v>
      </c>
      <c r="BO45" s="69" t="s">
        <v>468</v>
      </c>
      <c r="BP45" s="58">
        <v>46049</v>
      </c>
      <c r="BQ45" s="65">
        <v>46027</v>
      </c>
      <c r="BR45" s="63" t="s">
        <v>469</v>
      </c>
      <c r="BS45" s="65">
        <v>46027</v>
      </c>
      <c r="BT45" s="66">
        <v>46482</v>
      </c>
      <c r="BU45" s="65">
        <v>46027</v>
      </c>
      <c r="BV45" s="60" t="s">
        <v>95</v>
      </c>
      <c r="BW45" s="67" t="s">
        <v>96</v>
      </c>
      <c r="BX45" s="60">
        <v>10</v>
      </c>
      <c r="BY45" s="71" t="s">
        <v>470</v>
      </c>
      <c r="BZ45" s="59"/>
    </row>
    <row r="46" spans="1:78">
      <c r="A46" s="4" t="s">
        <v>76</v>
      </c>
      <c r="B46" s="4">
        <v>45</v>
      </c>
      <c r="C46" s="59"/>
      <c r="D46" s="4" t="str">
        <f t="shared" si="2"/>
        <v>MARLY CARDONA QUINTERO/SALVADOR ENRIQUE IREGUI LOTERO/GLADYS ENITH ARREDONDO</v>
      </c>
      <c r="E46" s="5" t="s">
        <v>153</v>
      </c>
      <c r="F46" s="5" t="s">
        <v>78</v>
      </c>
      <c r="G46" s="5" t="s">
        <v>289</v>
      </c>
      <c r="H46" s="5" t="s">
        <v>78</v>
      </c>
      <c r="I46" s="5" t="s">
        <v>362</v>
      </c>
      <c r="J46" s="59">
        <v>3001</v>
      </c>
      <c r="K46" s="58">
        <v>46020</v>
      </c>
      <c r="L46" s="59">
        <v>3669</v>
      </c>
      <c r="M46" s="63">
        <v>87</v>
      </c>
      <c r="N46" s="10">
        <f>+VLOOKUP(M46,Hoja1!A:B,2,0)</f>
        <v>46027</v>
      </c>
      <c r="O46" s="10" t="s">
        <v>471</v>
      </c>
      <c r="P46" s="11" t="s">
        <v>472</v>
      </c>
      <c r="Q46" s="18" t="s">
        <v>83</v>
      </c>
      <c r="R46" s="4" t="str">
        <f t="shared" si="3"/>
        <v>PERSONA NATURAL</v>
      </c>
      <c r="S46" s="59">
        <v>1017201861</v>
      </c>
      <c r="T46" s="59" t="s">
        <v>473</v>
      </c>
      <c r="U46" s="61" t="s">
        <v>84</v>
      </c>
      <c r="V46" s="58">
        <v>45465</v>
      </c>
      <c r="W46" s="10">
        <f t="shared" si="4"/>
        <v>46560</v>
      </c>
      <c r="X46" s="59">
        <v>93151507</v>
      </c>
      <c r="Y46" s="59" t="s">
        <v>474</v>
      </c>
      <c r="Z46" s="59" t="str">
        <f t="shared" si="10"/>
        <v>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v>
      </c>
      <c r="AA46" s="4" t="s">
        <v>86</v>
      </c>
      <c r="AB46" s="4" t="s">
        <v>367</v>
      </c>
      <c r="AC46" s="4" t="s">
        <v>368</v>
      </c>
      <c r="AD46" s="58">
        <v>46027</v>
      </c>
      <c r="AE46" s="58">
        <v>46027</v>
      </c>
      <c r="AF46" s="58">
        <v>46027</v>
      </c>
      <c r="AG46" s="58">
        <v>46295</v>
      </c>
      <c r="AH46" s="10" t="e">
        <f>+VLOOKUP(P46,#REF!,5,0)</f>
        <v>#REF!</v>
      </c>
      <c r="AI46" s="4">
        <f t="shared" si="9"/>
        <v>0</v>
      </c>
      <c r="AJ46" s="58">
        <v>46027</v>
      </c>
      <c r="AK46" s="4">
        <f t="shared" si="5"/>
        <v>0</v>
      </c>
      <c r="AL46" s="4">
        <f t="shared" si="6"/>
        <v>266</v>
      </c>
      <c r="AM46" s="12">
        <f>+VLOOKUP(AA46,Honorarios!A:B,2,0)</f>
        <v>7308240</v>
      </c>
      <c r="AN46" s="12">
        <f t="shared" si="7"/>
        <v>64799728</v>
      </c>
      <c r="AO46" s="59">
        <v>9240302</v>
      </c>
      <c r="AP46" s="62">
        <v>64799728</v>
      </c>
      <c r="AQ46" s="63" t="s">
        <v>83</v>
      </c>
      <c r="AR46" s="62">
        <v>0</v>
      </c>
      <c r="AS46" s="63" t="s">
        <v>83</v>
      </c>
      <c r="AT46" s="62">
        <v>0</v>
      </c>
      <c r="AU46" s="63" t="s">
        <v>83</v>
      </c>
      <c r="AV46" s="62">
        <v>0</v>
      </c>
      <c r="AW46" s="63" t="s">
        <v>83</v>
      </c>
      <c r="AX46" s="62">
        <v>0</v>
      </c>
      <c r="AY46" s="63" t="s">
        <v>83</v>
      </c>
      <c r="AZ46" s="62">
        <v>0</v>
      </c>
      <c r="BA46" s="63" t="s">
        <v>83</v>
      </c>
      <c r="BB46" s="62">
        <v>0</v>
      </c>
      <c r="BC46" s="63" t="s">
        <v>83</v>
      </c>
      <c r="BD46" s="62">
        <v>0</v>
      </c>
      <c r="BE46" s="13">
        <f t="shared" si="8"/>
        <v>64799728</v>
      </c>
      <c r="BF46" s="59">
        <v>7201407732</v>
      </c>
      <c r="BG46" s="58">
        <v>46027</v>
      </c>
      <c r="BH46" s="79">
        <v>8201407809</v>
      </c>
      <c r="BI46" s="58">
        <v>46027</v>
      </c>
      <c r="BJ46" s="59" t="s">
        <v>89</v>
      </c>
      <c r="BK46" s="59" t="s">
        <v>90</v>
      </c>
      <c r="BL46" s="70" t="s">
        <v>343</v>
      </c>
      <c r="BM46" s="11">
        <f>+VLOOKUP(BL46,Supervisores!A:B,2,0)</f>
        <v>52725332</v>
      </c>
      <c r="BN46" s="69" t="s">
        <v>475</v>
      </c>
      <c r="BO46" s="69" t="s">
        <v>476</v>
      </c>
      <c r="BP46" s="58">
        <v>46049</v>
      </c>
      <c r="BQ46" s="65">
        <v>46027</v>
      </c>
      <c r="BR46" s="63" t="s">
        <v>477</v>
      </c>
      <c r="BS46" s="65">
        <v>46027</v>
      </c>
      <c r="BT46" s="66">
        <v>46482</v>
      </c>
      <c r="BU46" s="65">
        <v>46027</v>
      </c>
      <c r="BV46" s="60" t="s">
        <v>95</v>
      </c>
      <c r="BW46" s="67" t="s">
        <v>96</v>
      </c>
      <c r="BX46" s="60">
        <v>10</v>
      </c>
      <c r="BY46" s="71" t="s">
        <v>478</v>
      </c>
      <c r="BZ46" s="59"/>
    </row>
    <row r="47" spans="1:78" hidden="1">
      <c r="A47" s="54" t="s">
        <v>76</v>
      </c>
      <c r="B47" s="54">
        <v>46</v>
      </c>
      <c r="C47" s="54"/>
      <c r="D47" s="54" t="s">
        <v>251</v>
      </c>
      <c r="E47" s="54" t="s">
        <v>251</v>
      </c>
      <c r="F47" s="54" t="s">
        <v>251</v>
      </c>
      <c r="G47" s="54" t="s">
        <v>251</v>
      </c>
      <c r="H47" s="54" t="s">
        <v>251</v>
      </c>
      <c r="I47" s="54" t="s">
        <v>251</v>
      </c>
      <c r="J47" s="54" t="s">
        <v>251</v>
      </c>
      <c r="K47" s="54" t="s">
        <v>251</v>
      </c>
      <c r="L47" s="54" t="s">
        <v>251</v>
      </c>
      <c r="M47" s="54" t="s">
        <v>251</v>
      </c>
      <c r="N47" s="54" t="s">
        <v>251</v>
      </c>
      <c r="O47" s="97" t="e">
        <v>#N/A</v>
      </c>
      <c r="P47" s="55" t="s">
        <v>479</v>
      </c>
      <c r="Q47" s="56" t="s">
        <v>83</v>
      </c>
      <c r="R47" s="54" t="s">
        <v>251</v>
      </c>
      <c r="S47" s="54" t="s">
        <v>251</v>
      </c>
      <c r="T47" s="54" t="s">
        <v>251</v>
      </c>
      <c r="U47" s="54" t="s">
        <v>251</v>
      </c>
      <c r="V47" s="54" t="s">
        <v>251</v>
      </c>
      <c r="W47" s="54" t="s">
        <v>251</v>
      </c>
      <c r="X47" s="54" t="s">
        <v>251</v>
      </c>
      <c r="Y47" s="54" t="s">
        <v>251</v>
      </c>
      <c r="Z47" s="96" t="str">
        <f t="shared" si="10"/>
        <v>ANULADO</v>
      </c>
      <c r="AA47" s="54" t="s">
        <v>251</v>
      </c>
      <c r="AB47" s="54" t="s">
        <v>251</v>
      </c>
      <c r="AC47" s="54" t="s">
        <v>251</v>
      </c>
      <c r="AD47" s="54" t="s">
        <v>251</v>
      </c>
      <c r="AE47" s="54" t="s">
        <v>251</v>
      </c>
      <c r="AF47" s="54" t="s">
        <v>251</v>
      </c>
      <c r="AG47" s="54" t="s">
        <v>251</v>
      </c>
      <c r="AH47" s="54" t="e">
        <f>+VLOOKUP(P47,#REF!,5,0)</f>
        <v>#REF!</v>
      </c>
      <c r="AI47" s="54" t="s">
        <v>251</v>
      </c>
      <c r="AJ47" s="54" t="s">
        <v>251</v>
      </c>
      <c r="AK47" s="54" t="s">
        <v>251</v>
      </c>
      <c r="AL47" s="54" t="s">
        <v>251</v>
      </c>
      <c r="AM47" s="54" t="s">
        <v>251</v>
      </c>
      <c r="AN47" s="54" t="s">
        <v>251</v>
      </c>
      <c r="AO47" s="54" t="s">
        <v>251</v>
      </c>
      <c r="AP47" s="54" t="s">
        <v>251</v>
      </c>
      <c r="AQ47" s="54" t="s">
        <v>251</v>
      </c>
      <c r="AR47" s="54" t="s">
        <v>251</v>
      </c>
      <c r="AS47" s="54" t="s">
        <v>251</v>
      </c>
      <c r="AT47" s="54" t="s">
        <v>251</v>
      </c>
      <c r="AU47" s="54" t="s">
        <v>251</v>
      </c>
      <c r="AV47" s="54" t="s">
        <v>251</v>
      </c>
      <c r="AW47" s="54" t="s">
        <v>251</v>
      </c>
      <c r="AX47" s="54" t="s">
        <v>251</v>
      </c>
      <c r="AY47" s="54" t="s">
        <v>251</v>
      </c>
      <c r="AZ47" s="54" t="s">
        <v>251</v>
      </c>
      <c r="BA47" s="54" t="s">
        <v>251</v>
      </c>
      <c r="BB47" s="54" t="s">
        <v>251</v>
      </c>
      <c r="BC47" s="54" t="s">
        <v>251</v>
      </c>
      <c r="BD47" s="54" t="s">
        <v>251</v>
      </c>
      <c r="BE47" s="54" t="s">
        <v>251</v>
      </c>
      <c r="BF47" s="54" t="s">
        <v>251</v>
      </c>
      <c r="BG47" s="54" t="s">
        <v>251</v>
      </c>
      <c r="BH47" s="54" t="s">
        <v>251</v>
      </c>
      <c r="BI47" s="54" t="s">
        <v>251</v>
      </c>
      <c r="BJ47" s="54" t="s">
        <v>251</v>
      </c>
      <c r="BK47" s="54" t="s">
        <v>251</v>
      </c>
      <c r="BL47" s="54" t="s">
        <v>251</v>
      </c>
      <c r="BM47" s="54" t="s">
        <v>251</v>
      </c>
      <c r="BN47" s="54" t="s">
        <v>251</v>
      </c>
      <c r="BO47" s="54" t="s">
        <v>251</v>
      </c>
      <c r="BP47" s="54" t="s">
        <v>251</v>
      </c>
      <c r="BQ47" s="54" t="s">
        <v>251</v>
      </c>
      <c r="BR47" s="54" t="s">
        <v>251</v>
      </c>
      <c r="BS47" s="54" t="s">
        <v>251</v>
      </c>
      <c r="BT47" s="54" t="s">
        <v>251</v>
      </c>
      <c r="BU47" s="54" t="s">
        <v>251</v>
      </c>
      <c r="BV47" s="54" t="s">
        <v>251</v>
      </c>
      <c r="BW47" s="54" t="s">
        <v>251</v>
      </c>
      <c r="BX47" s="54" t="s">
        <v>251</v>
      </c>
      <c r="BY47" s="54" t="s">
        <v>251</v>
      </c>
      <c r="BZ47" s="54" t="s">
        <v>251</v>
      </c>
    </row>
    <row r="48" spans="1:78">
      <c r="A48" s="4" t="s">
        <v>76</v>
      </c>
      <c r="B48" s="4">
        <v>47</v>
      </c>
      <c r="C48" s="59"/>
      <c r="D48" s="4" t="str">
        <f t="shared" si="2"/>
        <v>JOHNATTAN STEVEN OROZCO/SALVADOR ENRIQUE IREGUI LOTERO/LAURA CRISTINA ZAPATA VASQUEZ</v>
      </c>
      <c r="E48" s="60" t="s">
        <v>77</v>
      </c>
      <c r="F48" s="5" t="s">
        <v>78</v>
      </c>
      <c r="G48" s="60" t="s">
        <v>289</v>
      </c>
      <c r="H48" s="5" t="s">
        <v>78</v>
      </c>
      <c r="I48" s="60" t="s">
        <v>80</v>
      </c>
      <c r="J48" s="59">
        <v>3020</v>
      </c>
      <c r="K48" s="58">
        <v>46020</v>
      </c>
      <c r="L48" s="59">
        <v>3684</v>
      </c>
      <c r="M48" s="63">
        <v>87</v>
      </c>
      <c r="N48" s="10">
        <f>+VLOOKUP(M48,Hoja1!A:B,2,0)</f>
        <v>46027</v>
      </c>
      <c r="O48" s="10" t="s">
        <v>480</v>
      </c>
      <c r="P48" s="11" t="s">
        <v>481</v>
      </c>
      <c r="Q48" s="18" t="s">
        <v>83</v>
      </c>
      <c r="R48" s="4" t="str">
        <f t="shared" si="3"/>
        <v>PERSONA NATURAL</v>
      </c>
      <c r="S48" s="59">
        <v>8125328</v>
      </c>
      <c r="T48" s="59" t="s">
        <v>482</v>
      </c>
      <c r="U48" s="61" t="s">
        <v>102</v>
      </c>
      <c r="V48" s="58">
        <v>46006</v>
      </c>
      <c r="W48" s="10">
        <f t="shared" si="4"/>
        <v>47102</v>
      </c>
      <c r="X48" s="59" t="s">
        <v>264</v>
      </c>
      <c r="Y48" s="59" t="s">
        <v>483</v>
      </c>
      <c r="Z48" s="59" t="str">
        <f t="shared" si="10"/>
        <v>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v>
      </c>
      <c r="AA48" s="4" t="s">
        <v>131</v>
      </c>
      <c r="AB48" s="4" t="s">
        <v>87</v>
      </c>
      <c r="AC48" s="4" t="s">
        <v>267</v>
      </c>
      <c r="AD48" s="58">
        <v>46027</v>
      </c>
      <c r="AE48" s="58">
        <v>46027</v>
      </c>
      <c r="AF48" s="58">
        <v>46027</v>
      </c>
      <c r="AG48" s="58">
        <v>46295</v>
      </c>
      <c r="AH48" s="10" t="e">
        <f>+VLOOKUP(P48,#REF!,5,0)</f>
        <v>#REF!</v>
      </c>
      <c r="AI48" s="4">
        <f t="shared" ref="AI48:AI79" si="11">DAYS360(N48,AD48,(FALSE))</f>
        <v>0</v>
      </c>
      <c r="AJ48" s="58">
        <v>46027</v>
      </c>
      <c r="AK48" s="4">
        <f t="shared" si="5"/>
        <v>0</v>
      </c>
      <c r="AL48" s="4">
        <f t="shared" si="6"/>
        <v>266</v>
      </c>
      <c r="AM48" s="12">
        <f>+VLOOKUP(AA48,Honorarios!A:B,2,0)</f>
        <v>6576773</v>
      </c>
      <c r="AN48" s="12">
        <f t="shared" si="7"/>
        <v>58314053.93333333</v>
      </c>
      <c r="AO48" s="59">
        <v>9240302</v>
      </c>
      <c r="AP48" s="62">
        <v>58314054</v>
      </c>
      <c r="AQ48" s="63" t="s">
        <v>83</v>
      </c>
      <c r="AR48" s="62">
        <v>0</v>
      </c>
      <c r="AS48" s="63" t="s">
        <v>83</v>
      </c>
      <c r="AT48" s="62">
        <v>0</v>
      </c>
      <c r="AU48" s="63" t="s">
        <v>83</v>
      </c>
      <c r="AV48" s="62">
        <v>0</v>
      </c>
      <c r="AW48" s="63" t="s">
        <v>83</v>
      </c>
      <c r="AX48" s="62">
        <v>0</v>
      </c>
      <c r="AY48" s="63" t="s">
        <v>83</v>
      </c>
      <c r="AZ48" s="62">
        <v>0</v>
      </c>
      <c r="BA48" s="63" t="s">
        <v>83</v>
      </c>
      <c r="BB48" s="62">
        <v>0</v>
      </c>
      <c r="BC48" s="63" t="s">
        <v>83</v>
      </c>
      <c r="BD48" s="62">
        <v>0</v>
      </c>
      <c r="BE48" s="13">
        <f t="shared" si="8"/>
        <v>58314054</v>
      </c>
      <c r="BF48" s="59">
        <v>7201407751</v>
      </c>
      <c r="BG48" s="58">
        <v>46027</v>
      </c>
      <c r="BH48" s="59">
        <v>8201407828</v>
      </c>
      <c r="BI48" s="58">
        <v>46027</v>
      </c>
      <c r="BJ48" s="4" t="s">
        <v>89</v>
      </c>
      <c r="BK48" s="4" t="s">
        <v>90</v>
      </c>
      <c r="BL48" s="14" t="s">
        <v>220</v>
      </c>
      <c r="BM48" s="11">
        <f>+VLOOKUP(BL48,Supervisores!A:B,2,0)</f>
        <v>43617827</v>
      </c>
      <c r="BN48" s="71" t="s">
        <v>484</v>
      </c>
      <c r="BO48" s="69" t="s">
        <v>485</v>
      </c>
      <c r="BP48" s="58">
        <v>46050</v>
      </c>
      <c r="BQ48" s="65">
        <v>46027</v>
      </c>
      <c r="BR48" s="63" t="s">
        <v>486</v>
      </c>
      <c r="BS48" s="65">
        <v>46027</v>
      </c>
      <c r="BT48" s="66">
        <v>46482</v>
      </c>
      <c r="BU48" s="65">
        <v>46027</v>
      </c>
      <c r="BV48" s="60" t="s">
        <v>95</v>
      </c>
      <c r="BW48" s="67" t="s">
        <v>96</v>
      </c>
      <c r="BX48" s="60">
        <v>10</v>
      </c>
      <c r="BY48" s="71" t="s">
        <v>487</v>
      </c>
      <c r="BZ48" s="59"/>
    </row>
    <row r="49" spans="1:78">
      <c r="A49" s="4" t="s">
        <v>76</v>
      </c>
      <c r="B49" s="4">
        <v>48</v>
      </c>
      <c r="C49" s="59"/>
      <c r="D49" s="4" t="str">
        <f t="shared" si="2"/>
        <v>NIDIA BEDOYA LORA/MARÍA NOHEMY ZULETA MONTOYA/LEYDY VIVIANA SÁNCHEZ GONZÁLEZ</v>
      </c>
      <c r="E49" s="60" t="s">
        <v>197</v>
      </c>
      <c r="F49" s="5" t="s">
        <v>78</v>
      </c>
      <c r="G49" s="5" t="s">
        <v>79</v>
      </c>
      <c r="H49" s="5" t="s">
        <v>78</v>
      </c>
      <c r="I49" s="5" t="s">
        <v>98</v>
      </c>
      <c r="J49" s="59">
        <v>3059</v>
      </c>
      <c r="K49" s="58">
        <v>46028</v>
      </c>
      <c r="L49" s="59">
        <v>3685</v>
      </c>
      <c r="M49" s="63">
        <v>88</v>
      </c>
      <c r="N49" s="10">
        <f>+VLOOKUP(M49,Hoja1!A:B,2,0)</f>
        <v>46029</v>
      </c>
      <c r="O49" s="10" t="s">
        <v>488</v>
      </c>
      <c r="P49" s="11" t="s">
        <v>489</v>
      </c>
      <c r="Q49" s="18" t="s">
        <v>83</v>
      </c>
      <c r="R49" s="4" t="str">
        <f t="shared" si="3"/>
        <v>PERSONA NATURAL</v>
      </c>
      <c r="S49" s="59">
        <v>1037624383</v>
      </c>
      <c r="T49" s="59" t="s">
        <v>490</v>
      </c>
      <c r="U49" s="61" t="s">
        <v>102</v>
      </c>
      <c r="V49" s="58">
        <v>45551</v>
      </c>
      <c r="W49" s="10">
        <f t="shared" si="4"/>
        <v>46646</v>
      </c>
      <c r="X49" s="59">
        <v>93151507</v>
      </c>
      <c r="Y49" s="59" t="s">
        <v>491</v>
      </c>
      <c r="Z49" s="59" t="str">
        <f t="shared" si="10"/>
        <v>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v>
      </c>
      <c r="AA49" s="4" t="s">
        <v>86</v>
      </c>
      <c r="AB49" s="4" t="s">
        <v>105</v>
      </c>
      <c r="AC49" s="4" t="s">
        <v>106</v>
      </c>
      <c r="AD49" s="58">
        <v>46029</v>
      </c>
      <c r="AE49" s="58">
        <v>46029</v>
      </c>
      <c r="AF49" s="58">
        <v>46029</v>
      </c>
      <c r="AG49" s="58">
        <v>46295</v>
      </c>
      <c r="AH49" s="10" t="e">
        <f>+VLOOKUP(P49,#REF!,5,0)</f>
        <v>#REF!</v>
      </c>
      <c r="AI49" s="4">
        <f t="shared" si="11"/>
        <v>0</v>
      </c>
      <c r="AJ49" s="58">
        <v>46029</v>
      </c>
      <c r="AK49" s="4">
        <f t="shared" si="5"/>
        <v>0</v>
      </c>
      <c r="AL49" s="4">
        <f t="shared" si="6"/>
        <v>264</v>
      </c>
      <c r="AM49" s="12">
        <f>+VLOOKUP(AA49,Honorarios!A:B,2,0)</f>
        <v>7308240</v>
      </c>
      <c r="AN49" s="12">
        <f t="shared" si="7"/>
        <v>64312512</v>
      </c>
      <c r="AO49" s="59">
        <v>9250094</v>
      </c>
      <c r="AP49" s="62">
        <v>45018758</v>
      </c>
      <c r="AQ49" s="63">
        <v>9240302</v>
      </c>
      <c r="AR49" s="64">
        <v>19293754</v>
      </c>
      <c r="AS49" s="63" t="s">
        <v>83</v>
      </c>
      <c r="AT49" s="62">
        <v>0</v>
      </c>
      <c r="AU49" s="63" t="s">
        <v>83</v>
      </c>
      <c r="AV49" s="62">
        <v>0</v>
      </c>
      <c r="AW49" s="63" t="s">
        <v>83</v>
      </c>
      <c r="AX49" s="62">
        <v>0</v>
      </c>
      <c r="AY49" s="63" t="s">
        <v>83</v>
      </c>
      <c r="AZ49" s="62">
        <v>0</v>
      </c>
      <c r="BA49" s="63" t="s">
        <v>83</v>
      </c>
      <c r="BB49" s="62">
        <v>0</v>
      </c>
      <c r="BC49" s="63" t="s">
        <v>83</v>
      </c>
      <c r="BD49" s="62">
        <v>0</v>
      </c>
      <c r="BE49" s="13">
        <f t="shared" si="8"/>
        <v>64312512</v>
      </c>
      <c r="BF49" s="59">
        <v>7201407752</v>
      </c>
      <c r="BG49" s="58">
        <v>46028</v>
      </c>
      <c r="BH49" s="59">
        <v>8201407829</v>
      </c>
      <c r="BI49" s="58">
        <v>46029</v>
      </c>
      <c r="BJ49" s="4" t="s">
        <v>89</v>
      </c>
      <c r="BK49" s="4" t="s">
        <v>90</v>
      </c>
      <c r="BL49" s="14" t="s">
        <v>107</v>
      </c>
      <c r="BM49" s="11">
        <f>+VLOOKUP(BL49,Supervisores!A:B,2,0)</f>
        <v>43985744</v>
      </c>
      <c r="BN49" s="71" t="s">
        <v>492</v>
      </c>
      <c r="BO49" s="69" t="s">
        <v>493</v>
      </c>
      <c r="BP49" s="58">
        <v>46050</v>
      </c>
      <c r="BQ49" s="65">
        <v>46029</v>
      </c>
      <c r="BR49" s="63" t="s">
        <v>494</v>
      </c>
      <c r="BS49" s="65">
        <v>46029</v>
      </c>
      <c r="BT49" s="66">
        <v>46482</v>
      </c>
      <c r="BU49" s="65">
        <v>46027</v>
      </c>
      <c r="BV49" s="60" t="s">
        <v>95</v>
      </c>
      <c r="BW49" s="44" t="s">
        <v>96</v>
      </c>
      <c r="BX49" s="60">
        <v>10</v>
      </c>
      <c r="BY49" s="69" t="s">
        <v>495</v>
      </c>
      <c r="BZ49" s="59"/>
    </row>
    <row r="50" spans="1:78">
      <c r="A50" s="4" t="s">
        <v>76</v>
      </c>
      <c r="B50" s="4">
        <v>49</v>
      </c>
      <c r="C50" s="59"/>
      <c r="D50" s="4" t="str">
        <f t="shared" si="2"/>
        <v>NIDIA BEDOYA LORA/MARÍA NOHEMY ZULETA MONTOYA/LEYDY VIVIANA SÁNCHEZ GONZÁLEZ</v>
      </c>
      <c r="E50" s="60" t="s">
        <v>197</v>
      </c>
      <c r="F50" s="5" t="s">
        <v>78</v>
      </c>
      <c r="G50" s="5" t="s">
        <v>79</v>
      </c>
      <c r="H50" s="5" t="s">
        <v>78</v>
      </c>
      <c r="I50" s="5" t="s">
        <v>98</v>
      </c>
      <c r="J50" s="59">
        <v>3060</v>
      </c>
      <c r="K50" s="58">
        <v>46028</v>
      </c>
      <c r="L50" s="59">
        <v>3686</v>
      </c>
      <c r="M50" s="63">
        <v>88</v>
      </c>
      <c r="N50" s="10">
        <f>+VLOOKUP(M50,Hoja1!A:B,2,0)</f>
        <v>46029</v>
      </c>
      <c r="O50" s="10" t="s">
        <v>496</v>
      </c>
      <c r="P50" s="11" t="s">
        <v>497</v>
      </c>
      <c r="Q50" s="18" t="s">
        <v>83</v>
      </c>
      <c r="R50" s="4" t="str">
        <f t="shared" si="3"/>
        <v>PERSONA NATURAL</v>
      </c>
      <c r="S50" s="59">
        <v>1036614067</v>
      </c>
      <c r="T50" s="59" t="s">
        <v>498</v>
      </c>
      <c r="U50" s="61" t="s">
        <v>84</v>
      </c>
      <c r="V50" s="58">
        <v>45939</v>
      </c>
      <c r="W50" s="10">
        <f t="shared" si="4"/>
        <v>47035</v>
      </c>
      <c r="X50" s="59">
        <v>93151507</v>
      </c>
      <c r="Y50" s="59" t="s">
        <v>499</v>
      </c>
      <c r="Z50" s="59" t="str">
        <f t="shared" si="10"/>
        <v>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v>
      </c>
      <c r="AA50" s="4" t="s">
        <v>104</v>
      </c>
      <c r="AB50" s="4" t="s">
        <v>105</v>
      </c>
      <c r="AC50" s="4" t="s">
        <v>106</v>
      </c>
      <c r="AD50" s="58">
        <v>46029</v>
      </c>
      <c r="AE50" s="58">
        <v>46029</v>
      </c>
      <c r="AF50" s="58">
        <v>46029</v>
      </c>
      <c r="AG50" s="58">
        <v>46203</v>
      </c>
      <c r="AH50" s="10" t="e">
        <f>+VLOOKUP(P50,#REF!,5,0)</f>
        <v>#REF!</v>
      </c>
      <c r="AI50" s="4">
        <f t="shared" si="11"/>
        <v>0</v>
      </c>
      <c r="AJ50" s="58">
        <v>46029</v>
      </c>
      <c r="AK50" s="4">
        <f t="shared" si="5"/>
        <v>0</v>
      </c>
      <c r="AL50" s="4">
        <f t="shared" si="6"/>
        <v>174</v>
      </c>
      <c r="AM50" s="12">
        <f>+VLOOKUP(AA50,Honorarios!A:B,2,0)</f>
        <v>4818574</v>
      </c>
      <c r="AN50" s="12">
        <f t="shared" si="7"/>
        <v>27947729.199999999</v>
      </c>
      <c r="AO50" s="59">
        <v>9250094</v>
      </c>
      <c r="AP50" s="62">
        <v>19563410.199999999</v>
      </c>
      <c r="AQ50" s="63">
        <v>9240302</v>
      </c>
      <c r="AR50" s="64">
        <v>8384319</v>
      </c>
      <c r="AS50" s="63" t="s">
        <v>83</v>
      </c>
      <c r="AT50" s="62">
        <v>0</v>
      </c>
      <c r="AU50" s="63" t="s">
        <v>83</v>
      </c>
      <c r="AV50" s="62">
        <v>0</v>
      </c>
      <c r="AW50" s="63" t="s">
        <v>83</v>
      </c>
      <c r="AX50" s="62">
        <v>0</v>
      </c>
      <c r="AY50" s="63" t="s">
        <v>83</v>
      </c>
      <c r="AZ50" s="62">
        <v>0</v>
      </c>
      <c r="BA50" s="63" t="s">
        <v>83</v>
      </c>
      <c r="BB50" s="62">
        <v>0</v>
      </c>
      <c r="BC50" s="63" t="s">
        <v>83</v>
      </c>
      <c r="BD50" s="62">
        <v>0</v>
      </c>
      <c r="BE50" s="13">
        <f t="shared" si="8"/>
        <v>27947729.199999999</v>
      </c>
      <c r="BF50" s="59">
        <v>7201407753</v>
      </c>
      <c r="BG50" s="58">
        <v>46028</v>
      </c>
      <c r="BH50" s="59">
        <v>8201407830</v>
      </c>
      <c r="BI50" s="58">
        <v>46029</v>
      </c>
      <c r="BJ50" s="4" t="s">
        <v>89</v>
      </c>
      <c r="BK50" s="4" t="s">
        <v>90</v>
      </c>
      <c r="BL50" s="14" t="s">
        <v>107</v>
      </c>
      <c r="BM50" s="11">
        <f>+VLOOKUP(BL50,Supervisores!A:B,2,0)</f>
        <v>43985744</v>
      </c>
      <c r="BN50" s="71" t="s">
        <v>500</v>
      </c>
      <c r="BO50" s="69" t="s">
        <v>501</v>
      </c>
      <c r="BP50" s="58">
        <v>46050</v>
      </c>
      <c r="BQ50" s="65" t="s">
        <v>83</v>
      </c>
      <c r="BR50" s="65" t="s">
        <v>83</v>
      </c>
      <c r="BS50" s="65" t="s">
        <v>83</v>
      </c>
      <c r="BT50" s="65" t="s">
        <v>83</v>
      </c>
      <c r="BU50" s="65" t="s">
        <v>83</v>
      </c>
      <c r="BV50" s="60" t="s">
        <v>95</v>
      </c>
      <c r="BW50" s="67" t="s">
        <v>96</v>
      </c>
      <c r="BX50" s="60">
        <v>8</v>
      </c>
      <c r="BY50" s="71" t="s">
        <v>502</v>
      </c>
      <c r="BZ50" s="59"/>
    </row>
    <row r="51" spans="1:78">
      <c r="A51" s="4" t="s">
        <v>76</v>
      </c>
      <c r="B51" s="4">
        <v>50</v>
      </c>
      <c r="C51" s="59"/>
      <c r="D51" s="4" t="str">
        <f t="shared" si="2"/>
        <v>NIDIA BEDOYA LORA/MARÍA NOHEMY ZULETA MONTOYA/LEYDY VIVIANA SÁNCHEZ GONZÁLEZ</v>
      </c>
      <c r="E51" s="60" t="s">
        <v>197</v>
      </c>
      <c r="F51" s="5" t="s">
        <v>78</v>
      </c>
      <c r="G51" s="5" t="s">
        <v>79</v>
      </c>
      <c r="H51" s="5" t="s">
        <v>78</v>
      </c>
      <c r="I51" s="5" t="s">
        <v>98</v>
      </c>
      <c r="J51" s="59">
        <v>3061</v>
      </c>
      <c r="K51" s="58">
        <v>46028</v>
      </c>
      <c r="L51" s="59">
        <v>3687</v>
      </c>
      <c r="M51" s="63">
        <v>88</v>
      </c>
      <c r="N51" s="10">
        <f>+VLOOKUP(M51,Hoja1!A:B,2,0)</f>
        <v>46029</v>
      </c>
      <c r="O51" s="10" t="s">
        <v>503</v>
      </c>
      <c r="P51" s="11" t="s">
        <v>504</v>
      </c>
      <c r="Q51" s="18" t="s">
        <v>83</v>
      </c>
      <c r="R51" s="4" t="str">
        <f t="shared" si="3"/>
        <v>PERSONA NATURAL</v>
      </c>
      <c r="S51" s="59">
        <v>43913902</v>
      </c>
      <c r="T51" s="59" t="s">
        <v>505</v>
      </c>
      <c r="U51" s="61" t="s">
        <v>84</v>
      </c>
      <c r="V51" s="58">
        <v>45070</v>
      </c>
      <c r="W51" s="10">
        <f t="shared" si="4"/>
        <v>46166</v>
      </c>
      <c r="X51" s="59">
        <v>93151501</v>
      </c>
      <c r="Y51" s="59" t="s">
        <v>506</v>
      </c>
      <c r="Z51" s="59" t="str">
        <f t="shared" si="10"/>
        <v>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v>
      </c>
      <c r="AA51" s="4" t="s">
        <v>237</v>
      </c>
      <c r="AB51" s="4" t="s">
        <v>105</v>
      </c>
      <c r="AC51" s="4" t="s">
        <v>106</v>
      </c>
      <c r="AD51" s="58">
        <v>46029</v>
      </c>
      <c r="AE51" s="58">
        <v>46029</v>
      </c>
      <c r="AF51" s="58">
        <v>46029</v>
      </c>
      <c r="AG51" s="58">
        <v>46295</v>
      </c>
      <c r="AH51" s="10" t="e">
        <f>+VLOOKUP(P51,#REF!,5,0)</f>
        <v>#REF!</v>
      </c>
      <c r="AI51" s="4">
        <f t="shared" si="11"/>
        <v>0</v>
      </c>
      <c r="AJ51" s="58">
        <v>46029</v>
      </c>
      <c r="AK51" s="4">
        <f t="shared" si="5"/>
        <v>0</v>
      </c>
      <c r="AL51" s="4">
        <f t="shared" si="6"/>
        <v>264</v>
      </c>
      <c r="AM51" s="12">
        <f>+VLOOKUP(AA51,Honorarios!A:B,2,0)</f>
        <v>8038900</v>
      </c>
      <c r="AN51" s="12">
        <f t="shared" si="7"/>
        <v>70742320</v>
      </c>
      <c r="AO51" s="59">
        <v>9250094</v>
      </c>
      <c r="AP51" s="62">
        <v>49519624</v>
      </c>
      <c r="AQ51" s="63">
        <v>9240302</v>
      </c>
      <c r="AR51" s="64">
        <v>21222696</v>
      </c>
      <c r="AS51" s="63" t="s">
        <v>83</v>
      </c>
      <c r="AT51" s="62">
        <v>0</v>
      </c>
      <c r="AU51" s="63" t="s">
        <v>83</v>
      </c>
      <c r="AV51" s="62">
        <v>0</v>
      </c>
      <c r="AW51" s="63" t="s">
        <v>83</v>
      </c>
      <c r="AX51" s="62">
        <v>0</v>
      </c>
      <c r="AY51" s="63" t="s">
        <v>83</v>
      </c>
      <c r="AZ51" s="62">
        <v>0</v>
      </c>
      <c r="BA51" s="63" t="s">
        <v>83</v>
      </c>
      <c r="BB51" s="62">
        <v>0</v>
      </c>
      <c r="BC51" s="63" t="s">
        <v>83</v>
      </c>
      <c r="BD51" s="62">
        <v>0</v>
      </c>
      <c r="BE51" s="13">
        <f t="shared" si="8"/>
        <v>70742320</v>
      </c>
      <c r="BF51" s="59">
        <v>7201407754</v>
      </c>
      <c r="BG51" s="58">
        <v>46028</v>
      </c>
      <c r="BH51" s="59">
        <v>8201407831</v>
      </c>
      <c r="BI51" s="58">
        <v>46029</v>
      </c>
      <c r="BJ51" s="4" t="s">
        <v>89</v>
      </c>
      <c r="BK51" s="4" t="s">
        <v>90</v>
      </c>
      <c r="BL51" s="14" t="s">
        <v>107</v>
      </c>
      <c r="BM51" s="11">
        <f>+VLOOKUP(BL51,Supervisores!A:B,2,0)</f>
        <v>43985744</v>
      </c>
      <c r="BN51" s="71" t="s">
        <v>507</v>
      </c>
      <c r="BO51" s="69" t="s">
        <v>508</v>
      </c>
      <c r="BP51" s="58">
        <v>46050</v>
      </c>
      <c r="BQ51" s="65">
        <v>46029</v>
      </c>
      <c r="BR51" s="63" t="s">
        <v>509</v>
      </c>
      <c r="BS51" s="65">
        <v>46029</v>
      </c>
      <c r="BT51" s="66">
        <v>46482</v>
      </c>
      <c r="BU51" s="65">
        <v>46027</v>
      </c>
      <c r="BV51" s="60" t="s">
        <v>95</v>
      </c>
      <c r="BW51" s="67" t="s">
        <v>96</v>
      </c>
      <c r="BX51" s="60">
        <v>10</v>
      </c>
      <c r="BY51" s="71" t="s">
        <v>510</v>
      </c>
      <c r="BZ51" s="59"/>
    </row>
    <row r="52" spans="1:78">
      <c r="A52" s="4" t="s">
        <v>76</v>
      </c>
      <c r="B52" s="4">
        <v>51</v>
      </c>
      <c r="C52" s="59"/>
      <c r="D52" s="4" t="str">
        <f t="shared" si="2"/>
        <v>NIDIA BEDOYA LORA/MARÍA NOHEMY ZULETA MONTOYA/LEYDY VIVIANA SÁNCHEZ GONZÁLEZ</v>
      </c>
      <c r="E52" s="60" t="s">
        <v>197</v>
      </c>
      <c r="F52" s="5" t="s">
        <v>78</v>
      </c>
      <c r="G52" s="60" t="s">
        <v>79</v>
      </c>
      <c r="H52" s="5" t="s">
        <v>78</v>
      </c>
      <c r="I52" s="60" t="s">
        <v>98</v>
      </c>
      <c r="J52" s="59">
        <v>3062</v>
      </c>
      <c r="K52" s="58">
        <v>46028</v>
      </c>
      <c r="L52" s="59">
        <v>3688</v>
      </c>
      <c r="M52" s="63">
        <v>88</v>
      </c>
      <c r="N52" s="10">
        <f>+VLOOKUP(M52,Hoja1!A:B,2,0)</f>
        <v>46029</v>
      </c>
      <c r="O52" s="10" t="s">
        <v>511</v>
      </c>
      <c r="P52" s="11" t="s">
        <v>512</v>
      </c>
      <c r="Q52" s="18" t="s">
        <v>83</v>
      </c>
      <c r="R52" s="4" t="str">
        <f t="shared" si="3"/>
        <v>PERSONA NATURAL</v>
      </c>
      <c r="S52" s="59">
        <v>1152202373</v>
      </c>
      <c r="T52" s="59" t="s">
        <v>513</v>
      </c>
      <c r="U52" s="61" t="s">
        <v>102</v>
      </c>
      <c r="V52" s="58">
        <v>45397</v>
      </c>
      <c r="W52" s="10">
        <f t="shared" si="4"/>
        <v>46492</v>
      </c>
      <c r="X52" s="59">
        <v>93151507</v>
      </c>
      <c r="Y52" s="59" t="s">
        <v>514</v>
      </c>
      <c r="Z52" s="59" t="str">
        <f t="shared" si="10"/>
        <v>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v>
      </c>
      <c r="AA52" s="4" t="s">
        <v>149</v>
      </c>
      <c r="AB52" s="4" t="s">
        <v>105</v>
      </c>
      <c r="AC52" s="4" t="s">
        <v>106</v>
      </c>
      <c r="AD52" s="58">
        <v>46029</v>
      </c>
      <c r="AE52" s="58">
        <v>46029</v>
      </c>
      <c r="AF52" s="58">
        <v>46029</v>
      </c>
      <c r="AG52" s="58">
        <v>46295</v>
      </c>
      <c r="AH52" s="10" t="e">
        <f>+VLOOKUP(P52,#REF!,5,0)</f>
        <v>#REF!</v>
      </c>
      <c r="AI52" s="4">
        <f t="shared" si="11"/>
        <v>0</v>
      </c>
      <c r="AJ52" s="58">
        <v>46029</v>
      </c>
      <c r="AK52" s="4">
        <f t="shared" si="5"/>
        <v>0</v>
      </c>
      <c r="AL52" s="4">
        <f t="shared" si="6"/>
        <v>264</v>
      </c>
      <c r="AM52" s="12">
        <f>+VLOOKUP(AA52,Honorarios!A:B,2,0)</f>
        <v>5846908</v>
      </c>
      <c r="AN52" s="12">
        <f t="shared" si="7"/>
        <v>51452790.399999999</v>
      </c>
      <c r="AO52" s="59">
        <v>9250094</v>
      </c>
      <c r="AP52" s="62">
        <v>36016953</v>
      </c>
      <c r="AQ52" s="63">
        <v>9240302</v>
      </c>
      <c r="AR52" s="64">
        <v>15435837</v>
      </c>
      <c r="AS52" s="63" t="s">
        <v>83</v>
      </c>
      <c r="AT52" s="62">
        <v>0</v>
      </c>
      <c r="AU52" s="63" t="s">
        <v>83</v>
      </c>
      <c r="AV52" s="62">
        <v>0</v>
      </c>
      <c r="AW52" s="63" t="s">
        <v>83</v>
      </c>
      <c r="AX52" s="62">
        <v>0</v>
      </c>
      <c r="AY52" s="63" t="s">
        <v>83</v>
      </c>
      <c r="AZ52" s="62">
        <v>0</v>
      </c>
      <c r="BA52" s="63" t="s">
        <v>83</v>
      </c>
      <c r="BB52" s="62">
        <v>0</v>
      </c>
      <c r="BC52" s="63" t="s">
        <v>83</v>
      </c>
      <c r="BD52" s="62">
        <v>0</v>
      </c>
      <c r="BE52" s="13">
        <f t="shared" si="8"/>
        <v>51452790</v>
      </c>
      <c r="BF52" s="59">
        <v>7201407755</v>
      </c>
      <c r="BG52" s="58">
        <v>46028</v>
      </c>
      <c r="BH52" s="59">
        <v>8201407832</v>
      </c>
      <c r="BI52" s="58">
        <v>46029</v>
      </c>
      <c r="BJ52" s="4" t="s">
        <v>89</v>
      </c>
      <c r="BK52" s="4" t="s">
        <v>90</v>
      </c>
      <c r="BL52" s="14" t="s">
        <v>107</v>
      </c>
      <c r="BM52" s="11">
        <f>+VLOOKUP(BL52,Supervisores!A:B,2,0)</f>
        <v>43985744</v>
      </c>
      <c r="BN52" s="69" t="s">
        <v>515</v>
      </c>
      <c r="BO52" s="69" t="s">
        <v>516</v>
      </c>
      <c r="BP52" s="58">
        <v>46050</v>
      </c>
      <c r="BQ52" s="65">
        <v>46029</v>
      </c>
      <c r="BR52" s="63" t="s">
        <v>517</v>
      </c>
      <c r="BS52" s="65">
        <v>46029</v>
      </c>
      <c r="BT52" s="66">
        <v>46482</v>
      </c>
      <c r="BU52" s="65">
        <v>46029</v>
      </c>
      <c r="BV52" s="60" t="s">
        <v>95</v>
      </c>
      <c r="BW52" s="67" t="s">
        <v>96</v>
      </c>
      <c r="BX52" s="60">
        <v>10</v>
      </c>
      <c r="BY52" s="71" t="s">
        <v>518</v>
      </c>
      <c r="BZ52" s="59"/>
    </row>
    <row r="53" spans="1:78">
      <c r="A53" s="4" t="s">
        <v>76</v>
      </c>
      <c r="B53" s="4">
        <v>52</v>
      </c>
      <c r="C53" s="59"/>
      <c r="D53" s="4" t="str">
        <f t="shared" si="2"/>
        <v>NIDIA BEDOYA LORA/MARÍA NOHEMY ZULETA MONTOYA/LEYDY VIVIANA SÁNCHEZ GONZÁLEZ</v>
      </c>
      <c r="E53" s="60" t="s">
        <v>197</v>
      </c>
      <c r="F53" s="5" t="s">
        <v>78</v>
      </c>
      <c r="G53" s="5" t="s">
        <v>79</v>
      </c>
      <c r="H53" s="5" t="s">
        <v>78</v>
      </c>
      <c r="I53" s="5" t="s">
        <v>98</v>
      </c>
      <c r="J53" s="59">
        <v>3063</v>
      </c>
      <c r="K53" s="58">
        <v>46028</v>
      </c>
      <c r="L53" s="59">
        <v>3689</v>
      </c>
      <c r="M53" s="63">
        <v>88</v>
      </c>
      <c r="N53" s="10">
        <f>+VLOOKUP(M53,Hoja1!A:B,2,0)</f>
        <v>46029</v>
      </c>
      <c r="O53" s="10" t="s">
        <v>519</v>
      </c>
      <c r="P53" s="11" t="s">
        <v>520</v>
      </c>
      <c r="Q53" s="18" t="s">
        <v>83</v>
      </c>
      <c r="R53" s="4" t="str">
        <f t="shared" si="3"/>
        <v>PERSONA NATURAL</v>
      </c>
      <c r="S53" s="59">
        <v>1214731607</v>
      </c>
      <c r="T53" s="59" t="s">
        <v>521</v>
      </c>
      <c r="U53" s="61" t="s">
        <v>84</v>
      </c>
      <c r="V53" s="58">
        <v>45660</v>
      </c>
      <c r="W53" s="10">
        <f t="shared" si="4"/>
        <v>46755</v>
      </c>
      <c r="X53" s="59">
        <v>93151507</v>
      </c>
      <c r="Y53" s="59" t="s">
        <v>130</v>
      </c>
      <c r="Z53" s="59" t="str">
        <f t="shared" si="10"/>
        <v>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AA53" s="4" t="s">
        <v>131</v>
      </c>
      <c r="AB53" s="4" t="s">
        <v>105</v>
      </c>
      <c r="AC53" s="4" t="s">
        <v>106</v>
      </c>
      <c r="AD53" s="58">
        <v>46029</v>
      </c>
      <c r="AE53" s="58">
        <v>46029</v>
      </c>
      <c r="AF53" s="58">
        <v>46029</v>
      </c>
      <c r="AG53" s="58">
        <v>46295</v>
      </c>
      <c r="AH53" s="10" t="e">
        <f>+VLOOKUP(P53,#REF!,5,0)</f>
        <v>#REF!</v>
      </c>
      <c r="AI53" s="4">
        <f t="shared" si="11"/>
        <v>0</v>
      </c>
      <c r="AJ53" s="58">
        <v>46029</v>
      </c>
      <c r="AK53" s="4">
        <f t="shared" si="5"/>
        <v>0</v>
      </c>
      <c r="AL53" s="4">
        <f t="shared" si="6"/>
        <v>264</v>
      </c>
      <c r="AM53" s="12">
        <f>+VLOOKUP(AA53,Honorarios!A:B,2,0)</f>
        <v>6576773</v>
      </c>
      <c r="AN53" s="12">
        <f t="shared" si="7"/>
        <v>57875602.399999999</v>
      </c>
      <c r="AO53" s="59">
        <v>9250094</v>
      </c>
      <c r="AP53" s="62">
        <v>40512921</v>
      </c>
      <c r="AQ53" s="59">
        <v>9240302</v>
      </c>
      <c r="AR53" s="64">
        <v>17362681</v>
      </c>
      <c r="AS53" s="63" t="s">
        <v>83</v>
      </c>
      <c r="AT53" s="62">
        <v>0</v>
      </c>
      <c r="AU53" s="63" t="s">
        <v>83</v>
      </c>
      <c r="AV53" s="62">
        <v>0</v>
      </c>
      <c r="AW53" s="63" t="s">
        <v>83</v>
      </c>
      <c r="AX53" s="62">
        <v>0</v>
      </c>
      <c r="AY53" s="63" t="s">
        <v>83</v>
      </c>
      <c r="AZ53" s="62">
        <v>0</v>
      </c>
      <c r="BA53" s="63" t="s">
        <v>83</v>
      </c>
      <c r="BB53" s="62">
        <v>0</v>
      </c>
      <c r="BC53" s="63" t="s">
        <v>83</v>
      </c>
      <c r="BD53" s="62">
        <v>0</v>
      </c>
      <c r="BE53" s="13">
        <f t="shared" si="8"/>
        <v>57875602</v>
      </c>
      <c r="BF53" s="59">
        <v>7201407756</v>
      </c>
      <c r="BG53" s="58">
        <v>46028</v>
      </c>
      <c r="BH53" s="59">
        <v>8201407833</v>
      </c>
      <c r="BI53" s="58">
        <v>46029</v>
      </c>
      <c r="BJ53" s="4" t="s">
        <v>89</v>
      </c>
      <c r="BK53" s="4" t="s">
        <v>90</v>
      </c>
      <c r="BL53" s="14" t="s">
        <v>107</v>
      </c>
      <c r="BM53" s="11">
        <f>+VLOOKUP(BL53,Supervisores!A:B,2,0)</f>
        <v>43985744</v>
      </c>
      <c r="BN53" s="71" t="s">
        <v>522</v>
      </c>
      <c r="BO53" s="69" t="s">
        <v>523</v>
      </c>
      <c r="BP53" s="58">
        <v>46051</v>
      </c>
      <c r="BQ53" s="65">
        <v>46029</v>
      </c>
      <c r="BR53" s="63" t="s">
        <v>524</v>
      </c>
      <c r="BS53" s="65">
        <v>46029</v>
      </c>
      <c r="BT53" s="66">
        <v>46482</v>
      </c>
      <c r="BU53" s="65">
        <v>46027</v>
      </c>
      <c r="BV53" s="60" t="s">
        <v>95</v>
      </c>
      <c r="BW53" s="67" t="s">
        <v>96</v>
      </c>
      <c r="BX53" s="60">
        <v>10</v>
      </c>
      <c r="BY53" s="71" t="s">
        <v>525</v>
      </c>
      <c r="BZ53" s="59"/>
    </row>
    <row r="54" spans="1:78">
      <c r="A54" s="4" t="s">
        <v>76</v>
      </c>
      <c r="B54" s="4">
        <v>53</v>
      </c>
      <c r="C54" s="59"/>
      <c r="D54" s="4" t="str">
        <f t="shared" si="2"/>
        <v>NIDIA BEDOYA LORA/MARÍA NOHEMY ZULETA MONTOYA/LEYDY VIVIANA SÁNCHEZ GONZÁLEZ</v>
      </c>
      <c r="E54" s="60" t="s">
        <v>197</v>
      </c>
      <c r="F54" s="5" t="s">
        <v>78</v>
      </c>
      <c r="G54" s="60" t="s">
        <v>79</v>
      </c>
      <c r="H54" s="5" t="s">
        <v>78</v>
      </c>
      <c r="I54" s="60" t="s">
        <v>98</v>
      </c>
      <c r="J54" s="59">
        <v>3064</v>
      </c>
      <c r="K54" s="58">
        <v>46028</v>
      </c>
      <c r="L54" s="59">
        <v>3690</v>
      </c>
      <c r="M54" s="63">
        <v>88</v>
      </c>
      <c r="N54" s="10">
        <f>+VLOOKUP(M54,Hoja1!A:B,2,0)</f>
        <v>46029</v>
      </c>
      <c r="O54" s="10" t="s">
        <v>526</v>
      </c>
      <c r="P54" s="11" t="s">
        <v>527</v>
      </c>
      <c r="Q54" s="18" t="s">
        <v>83</v>
      </c>
      <c r="R54" s="4" t="str">
        <f t="shared" si="3"/>
        <v>PERSONA NATURAL</v>
      </c>
      <c r="S54" s="59">
        <v>1001371120</v>
      </c>
      <c r="T54" s="59" t="s">
        <v>528</v>
      </c>
      <c r="U54" s="61" t="s">
        <v>102</v>
      </c>
      <c r="V54" s="58">
        <v>45671</v>
      </c>
      <c r="W54" s="10">
        <f t="shared" si="4"/>
        <v>46766</v>
      </c>
      <c r="X54" s="59">
        <v>93151507</v>
      </c>
      <c r="Y54" s="59" t="s">
        <v>529</v>
      </c>
      <c r="Z54" s="59" t="str">
        <f t="shared" si="10"/>
        <v>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v>
      </c>
      <c r="AA54" s="4" t="s">
        <v>140</v>
      </c>
      <c r="AB54" s="4" t="s">
        <v>105</v>
      </c>
      <c r="AC54" s="4" t="s">
        <v>106</v>
      </c>
      <c r="AD54" s="58">
        <v>46029</v>
      </c>
      <c r="AE54" s="58">
        <v>46029</v>
      </c>
      <c r="AF54" s="58">
        <v>46029</v>
      </c>
      <c r="AG54" s="58">
        <v>46295</v>
      </c>
      <c r="AH54" s="10" t="e">
        <f>+VLOOKUP(P54,#REF!,5,0)</f>
        <v>#REF!</v>
      </c>
      <c r="AI54" s="4">
        <f t="shared" si="11"/>
        <v>0</v>
      </c>
      <c r="AJ54" s="58">
        <v>46029</v>
      </c>
      <c r="AK54" s="4">
        <f t="shared" si="5"/>
        <v>0</v>
      </c>
      <c r="AL54" s="4">
        <f t="shared" si="6"/>
        <v>264</v>
      </c>
      <c r="AM54" s="12">
        <f>+VLOOKUP(AA54,Honorarios!A:B,2,0)</f>
        <v>5164679</v>
      </c>
      <c r="AN54" s="12">
        <f t="shared" si="7"/>
        <v>45449175.200000003</v>
      </c>
      <c r="AO54" s="59">
        <v>9250094</v>
      </c>
      <c r="AP54" s="62">
        <v>31814423</v>
      </c>
      <c r="AQ54" s="63">
        <v>9240302</v>
      </c>
      <c r="AR54" s="64">
        <v>13634752</v>
      </c>
      <c r="AS54" s="63" t="s">
        <v>83</v>
      </c>
      <c r="AT54" s="62">
        <v>0</v>
      </c>
      <c r="AU54" s="63" t="s">
        <v>83</v>
      </c>
      <c r="AV54" s="62">
        <v>0</v>
      </c>
      <c r="AW54" s="63" t="s">
        <v>83</v>
      </c>
      <c r="AX54" s="62">
        <v>0</v>
      </c>
      <c r="AY54" s="63" t="s">
        <v>83</v>
      </c>
      <c r="AZ54" s="62">
        <v>0</v>
      </c>
      <c r="BA54" s="63" t="s">
        <v>83</v>
      </c>
      <c r="BB54" s="62">
        <v>0</v>
      </c>
      <c r="BC54" s="63" t="s">
        <v>83</v>
      </c>
      <c r="BD54" s="62">
        <v>0</v>
      </c>
      <c r="BE54" s="13">
        <f t="shared" si="8"/>
        <v>45449175</v>
      </c>
      <c r="BF54" s="59">
        <v>7201407757</v>
      </c>
      <c r="BG54" s="58">
        <v>46028</v>
      </c>
      <c r="BH54" s="59">
        <v>8201407834</v>
      </c>
      <c r="BI54" s="58">
        <v>46029</v>
      </c>
      <c r="BJ54" s="4" t="s">
        <v>89</v>
      </c>
      <c r="BK54" s="4" t="s">
        <v>90</v>
      </c>
      <c r="BL54" s="14" t="s">
        <v>107</v>
      </c>
      <c r="BM54" s="11">
        <f>+VLOOKUP(BL54,Supervisores!A:B,2,0)</f>
        <v>43985744</v>
      </c>
      <c r="BN54" s="69" t="s">
        <v>530</v>
      </c>
      <c r="BO54" s="69" t="s">
        <v>531</v>
      </c>
      <c r="BP54" s="58">
        <v>46051</v>
      </c>
      <c r="BQ54" s="65" t="s">
        <v>83</v>
      </c>
      <c r="BR54" s="65" t="s">
        <v>83</v>
      </c>
      <c r="BS54" s="65" t="s">
        <v>83</v>
      </c>
      <c r="BT54" s="65" t="s">
        <v>83</v>
      </c>
      <c r="BU54" s="65" t="s">
        <v>83</v>
      </c>
      <c r="BV54" s="60" t="s">
        <v>95</v>
      </c>
      <c r="BW54" s="67" t="s">
        <v>96</v>
      </c>
      <c r="BX54" s="60">
        <v>8</v>
      </c>
      <c r="BY54" s="71" t="s">
        <v>532</v>
      </c>
      <c r="BZ54" s="59"/>
    </row>
    <row r="55" spans="1:78">
      <c r="A55" s="4" t="s">
        <v>76</v>
      </c>
      <c r="B55" s="4">
        <v>54</v>
      </c>
      <c r="C55" s="59"/>
      <c r="D55" s="4" t="str">
        <f t="shared" ref="D55" si="12">+CONCATENATE(E55,F55,G55,H55,I55)</f>
        <v>NIDIA BEDOYA LORA/MARÍA NOHEMY ZULETA MONTOYA/LEYDY VIVIANA SÁNCHEZ GONZÁLEZ</v>
      </c>
      <c r="E55" s="60" t="s">
        <v>197</v>
      </c>
      <c r="F55" s="5" t="s">
        <v>78</v>
      </c>
      <c r="G55" s="5" t="s">
        <v>79</v>
      </c>
      <c r="H55" s="5" t="s">
        <v>78</v>
      </c>
      <c r="I55" s="5" t="s">
        <v>98</v>
      </c>
      <c r="J55" s="59">
        <v>3065</v>
      </c>
      <c r="K55" s="58">
        <v>46028</v>
      </c>
      <c r="L55" s="59">
        <v>3691</v>
      </c>
      <c r="M55" s="63">
        <v>88</v>
      </c>
      <c r="N55" s="10">
        <f>+VLOOKUP(M55,Hoja1!A:B,2,0)</f>
        <v>46029</v>
      </c>
      <c r="O55" s="10" t="s">
        <v>533</v>
      </c>
      <c r="P55" s="11" t="s">
        <v>534</v>
      </c>
      <c r="Q55" s="18" t="s">
        <v>83</v>
      </c>
      <c r="R55" s="4" t="str">
        <f t="shared" si="3"/>
        <v>PERSONA NATURAL</v>
      </c>
      <c r="S55" s="59">
        <v>21856319</v>
      </c>
      <c r="T55" s="59" t="s">
        <v>535</v>
      </c>
      <c r="U55" s="61" t="s">
        <v>84</v>
      </c>
      <c r="V55" s="58">
        <v>45846</v>
      </c>
      <c r="W55" s="10">
        <f t="shared" si="4"/>
        <v>46942</v>
      </c>
      <c r="X55" s="59">
        <v>93151507</v>
      </c>
      <c r="Y55" s="59" t="s">
        <v>536</v>
      </c>
      <c r="Z55" s="59" t="str">
        <f t="shared" si="10"/>
        <v>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AA55" s="4" t="s">
        <v>131</v>
      </c>
      <c r="AB55" s="4" t="s">
        <v>105</v>
      </c>
      <c r="AC55" s="4" t="s">
        <v>106</v>
      </c>
      <c r="AD55" s="58">
        <v>46029</v>
      </c>
      <c r="AE55" s="58">
        <v>46029</v>
      </c>
      <c r="AF55" s="58">
        <v>46029</v>
      </c>
      <c r="AG55" s="58">
        <v>46295</v>
      </c>
      <c r="AH55" s="10" t="e">
        <f>+VLOOKUP(P55,#REF!,5,0)</f>
        <v>#REF!</v>
      </c>
      <c r="AI55" s="4">
        <f t="shared" si="11"/>
        <v>0</v>
      </c>
      <c r="AJ55" s="58">
        <v>46029</v>
      </c>
      <c r="AK55" s="4">
        <f t="shared" si="5"/>
        <v>0</v>
      </c>
      <c r="AL55" s="4">
        <f t="shared" si="6"/>
        <v>264</v>
      </c>
      <c r="AM55" s="12">
        <f>+VLOOKUP(AA55,Honorarios!A:B,2,0)</f>
        <v>6576773</v>
      </c>
      <c r="AN55" s="12">
        <f t="shared" si="7"/>
        <v>57875602.399999999</v>
      </c>
      <c r="AO55" s="59">
        <v>9250094</v>
      </c>
      <c r="AP55" s="62">
        <v>57875602</v>
      </c>
      <c r="AQ55" s="63" t="s">
        <v>83</v>
      </c>
      <c r="AR55" s="62">
        <v>0</v>
      </c>
      <c r="AS55" s="63" t="s">
        <v>83</v>
      </c>
      <c r="AT55" s="62">
        <v>0</v>
      </c>
      <c r="AU55" s="63" t="s">
        <v>83</v>
      </c>
      <c r="AV55" s="62">
        <v>0</v>
      </c>
      <c r="AW55" s="63" t="s">
        <v>83</v>
      </c>
      <c r="AX55" s="62">
        <v>0</v>
      </c>
      <c r="AY55" s="63" t="s">
        <v>83</v>
      </c>
      <c r="AZ55" s="62">
        <v>0</v>
      </c>
      <c r="BA55" s="63" t="s">
        <v>83</v>
      </c>
      <c r="BB55" s="62">
        <v>0</v>
      </c>
      <c r="BC55" s="63" t="s">
        <v>83</v>
      </c>
      <c r="BD55" s="62">
        <v>0</v>
      </c>
      <c r="BE55" s="13">
        <f t="shared" si="8"/>
        <v>57875602</v>
      </c>
      <c r="BF55" s="59">
        <v>7201407758</v>
      </c>
      <c r="BG55" s="58">
        <v>46028</v>
      </c>
      <c r="BH55" s="59">
        <v>8201407835</v>
      </c>
      <c r="BI55" s="58">
        <v>46029</v>
      </c>
      <c r="BJ55" s="4" t="s">
        <v>89</v>
      </c>
      <c r="BK55" s="4" t="s">
        <v>90</v>
      </c>
      <c r="BL55" s="14" t="s">
        <v>107</v>
      </c>
      <c r="BM55" s="11">
        <f>+VLOOKUP(BL55,Supervisores!A:B,2,0)</f>
        <v>43985744</v>
      </c>
      <c r="BN55" s="71" t="s">
        <v>537</v>
      </c>
      <c r="BO55" s="69" t="s">
        <v>538</v>
      </c>
      <c r="BP55" s="58">
        <v>46051</v>
      </c>
      <c r="BQ55" s="65">
        <v>46029</v>
      </c>
      <c r="BR55" s="63" t="s">
        <v>539</v>
      </c>
      <c r="BS55" s="65">
        <v>46029</v>
      </c>
      <c r="BT55" s="66">
        <v>46482</v>
      </c>
      <c r="BU55" s="65">
        <v>46027</v>
      </c>
      <c r="BV55" s="60" t="s">
        <v>95</v>
      </c>
      <c r="BW55" s="67" t="s">
        <v>96</v>
      </c>
      <c r="BX55" s="60">
        <v>10</v>
      </c>
      <c r="BY55" s="71" t="s">
        <v>540</v>
      </c>
      <c r="BZ55" s="59"/>
    </row>
    <row r="56" spans="1:78">
      <c r="A56" s="4" t="s">
        <v>76</v>
      </c>
      <c r="B56" s="4">
        <v>55</v>
      </c>
      <c r="C56" s="59"/>
      <c r="D56" s="4" t="str">
        <f t="shared" si="2"/>
        <v>MARLY CARDONA QUINTERO/MARÍA NOHEMY ZULETA MONTOYA/LEYDY VIVIANA SÁNCHEZ GONZÁLEZ</v>
      </c>
      <c r="E56" s="60" t="s">
        <v>153</v>
      </c>
      <c r="F56" s="5" t="s">
        <v>78</v>
      </c>
      <c r="G56" s="60" t="s">
        <v>79</v>
      </c>
      <c r="H56" s="5" t="s">
        <v>78</v>
      </c>
      <c r="I56" s="60" t="s">
        <v>98</v>
      </c>
      <c r="J56" s="59">
        <v>3085</v>
      </c>
      <c r="K56" s="58">
        <v>46028</v>
      </c>
      <c r="L56" s="59">
        <v>3692</v>
      </c>
      <c r="M56" s="63">
        <v>88</v>
      </c>
      <c r="N56" s="10">
        <f>+VLOOKUP(M56,Hoja1!A:B,2,0)</f>
        <v>46029</v>
      </c>
      <c r="O56" s="10" t="s">
        <v>541</v>
      </c>
      <c r="P56" s="11" t="s">
        <v>542</v>
      </c>
      <c r="Q56" s="18" t="s">
        <v>83</v>
      </c>
      <c r="R56" s="4" t="str">
        <f t="shared" si="3"/>
        <v>PERSONA NATURAL</v>
      </c>
      <c r="S56" s="59">
        <v>1214714791</v>
      </c>
      <c r="T56" s="59" t="s">
        <v>543</v>
      </c>
      <c r="U56" s="61" t="s">
        <v>102</v>
      </c>
      <c r="V56" s="58">
        <v>45293</v>
      </c>
      <c r="W56" s="10">
        <f t="shared" si="4"/>
        <v>46389</v>
      </c>
      <c r="X56" s="59">
        <v>93151507</v>
      </c>
      <c r="Y56" s="59" t="s">
        <v>544</v>
      </c>
      <c r="Z56" s="59" t="str">
        <f t="shared" si="10"/>
        <v>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v>
      </c>
      <c r="AA56" s="4" t="s">
        <v>266</v>
      </c>
      <c r="AB56" s="4" t="s">
        <v>105</v>
      </c>
      <c r="AC56" s="4" t="s">
        <v>106</v>
      </c>
      <c r="AD56" s="58">
        <v>46029</v>
      </c>
      <c r="AE56" s="58">
        <v>46029</v>
      </c>
      <c r="AF56" s="58">
        <v>46029</v>
      </c>
      <c r="AG56" s="58">
        <v>46203</v>
      </c>
      <c r="AH56" s="10" t="e">
        <f>+VLOOKUP(P56,#REF!,5,0)</f>
        <v>#REF!</v>
      </c>
      <c r="AI56" s="4">
        <f t="shared" si="11"/>
        <v>0</v>
      </c>
      <c r="AJ56" s="58">
        <v>46029</v>
      </c>
      <c r="AK56" s="4">
        <f t="shared" si="5"/>
        <v>0</v>
      </c>
      <c r="AL56" s="4">
        <f t="shared" si="6"/>
        <v>174</v>
      </c>
      <c r="AM56" s="12">
        <f>+VLOOKUP(AA56,Honorarios!A:B,2,0)</f>
        <v>8769565</v>
      </c>
      <c r="AN56" s="12">
        <f t="shared" si="7"/>
        <v>50863477</v>
      </c>
      <c r="AO56" s="59">
        <v>9250094</v>
      </c>
      <c r="AP56" s="62">
        <v>50863477</v>
      </c>
      <c r="AQ56" s="63" t="s">
        <v>83</v>
      </c>
      <c r="AR56" s="62">
        <v>0</v>
      </c>
      <c r="AS56" s="63" t="s">
        <v>83</v>
      </c>
      <c r="AT56" s="62">
        <v>0</v>
      </c>
      <c r="AU56" s="63" t="s">
        <v>83</v>
      </c>
      <c r="AV56" s="62">
        <v>0</v>
      </c>
      <c r="AW56" s="63" t="s">
        <v>83</v>
      </c>
      <c r="AX56" s="62">
        <v>0</v>
      </c>
      <c r="AY56" s="63" t="s">
        <v>83</v>
      </c>
      <c r="AZ56" s="62">
        <v>0</v>
      </c>
      <c r="BA56" s="63" t="s">
        <v>83</v>
      </c>
      <c r="BB56" s="62">
        <v>0</v>
      </c>
      <c r="BC56" s="63" t="s">
        <v>83</v>
      </c>
      <c r="BD56" s="62">
        <v>0</v>
      </c>
      <c r="BE56" s="13">
        <f t="shared" si="8"/>
        <v>50863477</v>
      </c>
      <c r="BF56" s="59">
        <v>7201407787</v>
      </c>
      <c r="BG56" s="58">
        <v>46028</v>
      </c>
      <c r="BH56" s="59">
        <v>8201407864</v>
      </c>
      <c r="BI56" s="58">
        <v>46029</v>
      </c>
      <c r="BJ56" s="4" t="s">
        <v>89</v>
      </c>
      <c r="BK56" s="4" t="s">
        <v>90</v>
      </c>
      <c r="BL56" s="14" t="s">
        <v>107</v>
      </c>
      <c r="BM56" s="11">
        <f>+VLOOKUP(BL56,Supervisores!A:B,2,0)</f>
        <v>43985744</v>
      </c>
      <c r="BN56" s="121" t="s">
        <v>545</v>
      </c>
      <c r="BO56" s="69" t="s">
        <v>546</v>
      </c>
      <c r="BP56" s="58">
        <v>46051</v>
      </c>
      <c r="BQ56" s="65">
        <v>46029</v>
      </c>
      <c r="BR56" s="63" t="s">
        <v>547</v>
      </c>
      <c r="BS56" s="65">
        <v>46029</v>
      </c>
      <c r="BT56" s="65">
        <v>46386</v>
      </c>
      <c r="BU56" s="65">
        <v>46029</v>
      </c>
      <c r="BV56" s="59" t="s">
        <v>95</v>
      </c>
      <c r="BW56" s="67" t="s">
        <v>96</v>
      </c>
      <c r="BX56" s="60">
        <v>10</v>
      </c>
      <c r="BY56" s="71" t="s">
        <v>548</v>
      </c>
      <c r="BZ56" s="59"/>
    </row>
    <row r="57" spans="1:78">
      <c r="A57" s="4" t="s">
        <v>76</v>
      </c>
      <c r="B57" s="4">
        <v>56</v>
      </c>
      <c r="C57" s="59"/>
      <c r="D57" s="4" t="str">
        <f t="shared" si="2"/>
        <v>JOHNATTAN STEVEN OROZCO/SALVADOR ENRIQUE IREGUI LOTERO/LEYDY VIVIANA SÁNCHEZ GONZÁLEZ</v>
      </c>
      <c r="E57" s="60" t="s">
        <v>77</v>
      </c>
      <c r="F57" s="5" t="s">
        <v>78</v>
      </c>
      <c r="G57" s="60" t="s">
        <v>289</v>
      </c>
      <c r="H57" s="5" t="s">
        <v>78</v>
      </c>
      <c r="I57" s="60" t="s">
        <v>98</v>
      </c>
      <c r="J57" s="59">
        <v>3079</v>
      </c>
      <c r="K57" s="58">
        <v>46028</v>
      </c>
      <c r="L57" s="59">
        <v>3695</v>
      </c>
      <c r="M57" s="63">
        <v>88</v>
      </c>
      <c r="N57" s="10">
        <f>+VLOOKUP(M57,Hoja1!A:B,2,0)</f>
        <v>46029</v>
      </c>
      <c r="O57" s="10" t="s">
        <v>549</v>
      </c>
      <c r="P57" s="11" t="s">
        <v>550</v>
      </c>
      <c r="Q57" s="18" t="s">
        <v>83</v>
      </c>
      <c r="R57" s="4" t="str">
        <f t="shared" si="3"/>
        <v>PERSONA NATURAL</v>
      </c>
      <c r="S57" s="59">
        <v>1234989080</v>
      </c>
      <c r="T57" s="59" t="s">
        <v>551</v>
      </c>
      <c r="U57" s="61" t="s">
        <v>84</v>
      </c>
      <c r="V57" s="58">
        <v>45954</v>
      </c>
      <c r="W57" s="10">
        <f t="shared" si="4"/>
        <v>47050</v>
      </c>
      <c r="X57" s="59">
        <v>93151507</v>
      </c>
      <c r="Y57" s="59" t="s">
        <v>552</v>
      </c>
      <c r="Z57" s="59" t="str">
        <f t="shared" si="10"/>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57" s="4" t="s">
        <v>553</v>
      </c>
      <c r="AB57" s="4" t="s">
        <v>105</v>
      </c>
      <c r="AC57" s="4" t="s">
        <v>106</v>
      </c>
      <c r="AD57" s="58">
        <v>46029</v>
      </c>
      <c r="AE57" s="58">
        <v>46029</v>
      </c>
      <c r="AF57" s="58">
        <v>46029</v>
      </c>
      <c r="AG57" s="58">
        <v>46203</v>
      </c>
      <c r="AH57" s="10" t="e">
        <f>+VLOOKUP(P57,#REF!,5,0)</f>
        <v>#REF!</v>
      </c>
      <c r="AI57" s="4">
        <f t="shared" si="11"/>
        <v>0</v>
      </c>
      <c r="AJ57" s="58">
        <v>46029</v>
      </c>
      <c r="AK57" s="4">
        <f t="shared" si="5"/>
        <v>0</v>
      </c>
      <c r="AL57" s="4">
        <f t="shared" si="6"/>
        <v>174</v>
      </c>
      <c r="AM57" s="12">
        <f>+VLOOKUP(AA57,Honorarios!A:B,2,0)</f>
        <v>3328617</v>
      </c>
      <c r="AN57" s="12">
        <f t="shared" si="7"/>
        <v>19305978.599999998</v>
      </c>
      <c r="AO57" s="59">
        <v>9250094</v>
      </c>
      <c r="AP57" s="62">
        <v>13514185</v>
      </c>
      <c r="AQ57" s="59">
        <v>9240302</v>
      </c>
      <c r="AR57" s="64">
        <v>5791794</v>
      </c>
      <c r="AS57" s="63" t="s">
        <v>83</v>
      </c>
      <c r="AT57" s="62">
        <v>0</v>
      </c>
      <c r="AU57" s="63" t="s">
        <v>83</v>
      </c>
      <c r="AV57" s="62">
        <v>0</v>
      </c>
      <c r="AW57" s="63" t="s">
        <v>83</v>
      </c>
      <c r="AX57" s="62">
        <v>0</v>
      </c>
      <c r="AY57" s="63" t="s">
        <v>83</v>
      </c>
      <c r="AZ57" s="62">
        <v>0</v>
      </c>
      <c r="BA57" s="63" t="s">
        <v>83</v>
      </c>
      <c r="BB57" s="62">
        <v>0</v>
      </c>
      <c r="BC57" s="63" t="s">
        <v>83</v>
      </c>
      <c r="BD57" s="62">
        <v>0</v>
      </c>
      <c r="BE57" s="13">
        <f t="shared" si="8"/>
        <v>19305979</v>
      </c>
      <c r="BF57" s="59">
        <v>7201407778</v>
      </c>
      <c r="BG57" s="58">
        <v>46028</v>
      </c>
      <c r="BH57" s="59">
        <v>8201407855</v>
      </c>
      <c r="BI57" s="58">
        <v>46029</v>
      </c>
      <c r="BJ57" s="4" t="s">
        <v>89</v>
      </c>
      <c r="BK57" s="4" t="s">
        <v>90</v>
      </c>
      <c r="BL57" s="14" t="s">
        <v>107</v>
      </c>
      <c r="BM57" s="11">
        <f>+VLOOKUP(BL57,Supervisores!A:B,2,0)</f>
        <v>43985744</v>
      </c>
      <c r="BN57" s="71" t="s">
        <v>554</v>
      </c>
      <c r="BO57" s="69" t="s">
        <v>555</v>
      </c>
      <c r="BP57" s="58">
        <v>46051</v>
      </c>
      <c r="BQ57" s="65" t="s">
        <v>83</v>
      </c>
      <c r="BR57" s="65" t="s">
        <v>83</v>
      </c>
      <c r="BS57" s="65" t="s">
        <v>83</v>
      </c>
      <c r="BT57" s="65" t="s">
        <v>83</v>
      </c>
      <c r="BU57" s="65" t="s">
        <v>83</v>
      </c>
      <c r="BV57" s="60" t="s">
        <v>95</v>
      </c>
      <c r="BW57" s="67" t="s">
        <v>96</v>
      </c>
      <c r="BX57" s="60">
        <v>8</v>
      </c>
      <c r="BY57" s="71" t="s">
        <v>556</v>
      </c>
      <c r="BZ57" s="59"/>
    </row>
    <row r="58" spans="1:78">
      <c r="A58" s="4" t="s">
        <v>76</v>
      </c>
      <c r="B58" s="4">
        <v>57</v>
      </c>
      <c r="C58" s="59"/>
      <c r="D58" s="4" t="str">
        <f t="shared" si="2"/>
        <v>JOHNATTAN STEVEN OROZCO/SALVADOR ENRIQUE IREGUI LOTERO/LEYDY VIVIANA SÁNCHEZ GONZÁLEZ</v>
      </c>
      <c r="E58" s="60" t="s">
        <v>77</v>
      </c>
      <c r="F58" s="5" t="s">
        <v>78</v>
      </c>
      <c r="G58" s="60" t="s">
        <v>289</v>
      </c>
      <c r="H58" s="5" t="s">
        <v>78</v>
      </c>
      <c r="I58" s="60" t="s">
        <v>98</v>
      </c>
      <c r="J58" s="59">
        <v>3079</v>
      </c>
      <c r="K58" s="58">
        <v>46028</v>
      </c>
      <c r="L58" s="59">
        <v>3697</v>
      </c>
      <c r="M58" s="63">
        <v>88</v>
      </c>
      <c r="N58" s="10">
        <f>+VLOOKUP(M58,Hoja1!A:B,2,0)</f>
        <v>46029</v>
      </c>
      <c r="O58" s="10" t="s">
        <v>557</v>
      </c>
      <c r="P58" s="11" t="s">
        <v>558</v>
      </c>
      <c r="Q58" s="18" t="s">
        <v>83</v>
      </c>
      <c r="R58" s="4" t="str">
        <f t="shared" si="3"/>
        <v>PERSONA NATURAL</v>
      </c>
      <c r="S58" s="59">
        <v>1017188089</v>
      </c>
      <c r="T58" s="59" t="s">
        <v>559</v>
      </c>
      <c r="U58" s="61" t="s">
        <v>84</v>
      </c>
      <c r="V58" s="58">
        <v>45971</v>
      </c>
      <c r="W58" s="10">
        <f t="shared" si="4"/>
        <v>47067</v>
      </c>
      <c r="X58" s="59">
        <v>93151507</v>
      </c>
      <c r="Y58" s="59" t="s">
        <v>552</v>
      </c>
      <c r="Z58" s="59" t="str">
        <f t="shared" si="10"/>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58" s="4" t="s">
        <v>553</v>
      </c>
      <c r="AB58" s="4" t="s">
        <v>105</v>
      </c>
      <c r="AC58" s="4" t="s">
        <v>106</v>
      </c>
      <c r="AD58" s="58">
        <v>46029</v>
      </c>
      <c r="AE58" s="58">
        <v>46029</v>
      </c>
      <c r="AF58" s="58">
        <v>46029</v>
      </c>
      <c r="AG58" s="58">
        <v>46203</v>
      </c>
      <c r="AH58" s="10" t="e">
        <f>+VLOOKUP(P58,#REF!,5,0)</f>
        <v>#REF!</v>
      </c>
      <c r="AI58" s="4">
        <f t="shared" si="11"/>
        <v>0</v>
      </c>
      <c r="AJ58" s="58">
        <v>46029</v>
      </c>
      <c r="AK58" s="4">
        <f t="shared" si="5"/>
        <v>0</v>
      </c>
      <c r="AL58" s="4">
        <f t="shared" si="6"/>
        <v>174</v>
      </c>
      <c r="AM58" s="12">
        <f>+VLOOKUP(AA58,Honorarios!A:B,2,0)</f>
        <v>3328617</v>
      </c>
      <c r="AN58" s="12">
        <f t="shared" si="7"/>
        <v>19305978.599999998</v>
      </c>
      <c r="AO58" s="59">
        <v>9250094</v>
      </c>
      <c r="AP58" s="62">
        <v>13514185</v>
      </c>
      <c r="AQ58" s="63">
        <v>9240302</v>
      </c>
      <c r="AR58" s="64">
        <v>5791794</v>
      </c>
      <c r="AS58" s="63" t="s">
        <v>83</v>
      </c>
      <c r="AT58" s="62">
        <v>0</v>
      </c>
      <c r="AU58" s="63" t="s">
        <v>83</v>
      </c>
      <c r="AV58" s="62">
        <v>0</v>
      </c>
      <c r="AW58" s="63" t="s">
        <v>83</v>
      </c>
      <c r="AX58" s="62">
        <v>0</v>
      </c>
      <c r="AY58" s="63" t="s">
        <v>83</v>
      </c>
      <c r="AZ58" s="62">
        <v>0</v>
      </c>
      <c r="BA58" s="63" t="s">
        <v>83</v>
      </c>
      <c r="BB58" s="62">
        <v>0</v>
      </c>
      <c r="BC58" s="63" t="s">
        <v>83</v>
      </c>
      <c r="BD58" s="62">
        <v>0</v>
      </c>
      <c r="BE58" s="13">
        <f t="shared" si="8"/>
        <v>19305979</v>
      </c>
      <c r="BF58" s="59">
        <v>7201407779</v>
      </c>
      <c r="BG58" s="58">
        <v>46028</v>
      </c>
      <c r="BH58" s="59">
        <v>8201407856</v>
      </c>
      <c r="BI58" s="58">
        <v>46029</v>
      </c>
      <c r="BJ58" s="4" t="s">
        <v>89</v>
      </c>
      <c r="BK58" s="4" t="s">
        <v>90</v>
      </c>
      <c r="BL58" s="14" t="s">
        <v>107</v>
      </c>
      <c r="BM58" s="63">
        <f>+VLOOKUP(BL58,Supervisores!A:B,2,0)</f>
        <v>43985744</v>
      </c>
      <c r="BN58" s="71" t="s">
        <v>560</v>
      </c>
      <c r="BO58" s="69" t="s">
        <v>561</v>
      </c>
      <c r="BP58" s="58">
        <v>46051</v>
      </c>
      <c r="BQ58" s="65" t="s">
        <v>83</v>
      </c>
      <c r="BR58" s="65" t="s">
        <v>83</v>
      </c>
      <c r="BS58" s="65" t="s">
        <v>83</v>
      </c>
      <c r="BT58" s="65" t="s">
        <v>83</v>
      </c>
      <c r="BU58" s="65" t="s">
        <v>83</v>
      </c>
      <c r="BV58" s="60" t="s">
        <v>95</v>
      </c>
      <c r="BW58" s="67" t="s">
        <v>96</v>
      </c>
      <c r="BX58" s="60">
        <v>8</v>
      </c>
      <c r="BY58" s="71" t="s">
        <v>562</v>
      </c>
      <c r="BZ58" s="59"/>
    </row>
    <row r="59" spans="1:78">
      <c r="A59" s="4" t="s">
        <v>76</v>
      </c>
      <c r="B59" s="4">
        <v>58</v>
      </c>
      <c r="C59" s="59"/>
      <c r="D59" s="4" t="str">
        <f t="shared" si="2"/>
        <v>JOHNATTAN STEVEN OROZCO/SALVADOR ENRIQUE IREGUI LOTERO/LEYDY VIVIANA SÁNCHEZ GONZÁLEZ</v>
      </c>
      <c r="E59" s="60" t="s">
        <v>77</v>
      </c>
      <c r="F59" s="5" t="s">
        <v>78</v>
      </c>
      <c r="G59" s="60" t="s">
        <v>289</v>
      </c>
      <c r="H59" s="5" t="s">
        <v>78</v>
      </c>
      <c r="I59" s="60" t="s">
        <v>98</v>
      </c>
      <c r="J59" s="59">
        <v>3079</v>
      </c>
      <c r="K59" s="58">
        <v>46028</v>
      </c>
      <c r="L59" s="59">
        <v>3698</v>
      </c>
      <c r="M59" s="63">
        <v>88</v>
      </c>
      <c r="N59" s="10">
        <f>+VLOOKUP(M59,Hoja1!A:B,2,0)</f>
        <v>46029</v>
      </c>
      <c r="O59" s="10" t="s">
        <v>563</v>
      </c>
      <c r="P59" s="11" t="s">
        <v>564</v>
      </c>
      <c r="Q59" s="18" t="s">
        <v>83</v>
      </c>
      <c r="R59" s="4" t="str">
        <f t="shared" si="3"/>
        <v>PERSONA NATURAL</v>
      </c>
      <c r="S59" s="59">
        <v>1037499442</v>
      </c>
      <c r="T59" s="59" t="s">
        <v>565</v>
      </c>
      <c r="U59" s="61" t="s">
        <v>84</v>
      </c>
      <c r="V59" s="58">
        <v>45962</v>
      </c>
      <c r="W59" s="10">
        <f t="shared" si="4"/>
        <v>47058</v>
      </c>
      <c r="X59" s="59">
        <v>93151507</v>
      </c>
      <c r="Y59" s="59" t="s">
        <v>552</v>
      </c>
      <c r="Z59" s="59" t="str">
        <f t="shared" si="10"/>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59" s="4" t="s">
        <v>553</v>
      </c>
      <c r="AB59" s="4" t="s">
        <v>105</v>
      </c>
      <c r="AC59" s="4" t="s">
        <v>106</v>
      </c>
      <c r="AD59" s="58">
        <v>46029</v>
      </c>
      <c r="AE59" s="58">
        <v>46029</v>
      </c>
      <c r="AF59" s="58">
        <v>46029</v>
      </c>
      <c r="AG59" s="58">
        <v>46203</v>
      </c>
      <c r="AH59" s="10" t="e">
        <f>+VLOOKUP(P59,#REF!,5,0)</f>
        <v>#REF!</v>
      </c>
      <c r="AI59" s="4">
        <f t="shared" si="11"/>
        <v>0</v>
      </c>
      <c r="AJ59" s="58">
        <v>46029</v>
      </c>
      <c r="AK59" s="4">
        <f t="shared" si="5"/>
        <v>0</v>
      </c>
      <c r="AL59" s="4">
        <f t="shared" si="6"/>
        <v>174</v>
      </c>
      <c r="AM59" s="12">
        <f>+VLOOKUP(AA59,Honorarios!A:B,2,0)</f>
        <v>3328617</v>
      </c>
      <c r="AN59" s="12">
        <f t="shared" si="7"/>
        <v>19305978.599999998</v>
      </c>
      <c r="AO59" s="59">
        <v>9250094</v>
      </c>
      <c r="AP59" s="62">
        <v>13514185</v>
      </c>
      <c r="AQ59" s="63">
        <v>9240302</v>
      </c>
      <c r="AR59" s="64">
        <v>5791794</v>
      </c>
      <c r="AS59" s="63" t="s">
        <v>83</v>
      </c>
      <c r="AT59" s="62">
        <v>0</v>
      </c>
      <c r="AU59" s="63" t="s">
        <v>83</v>
      </c>
      <c r="AV59" s="62">
        <v>0</v>
      </c>
      <c r="AW59" s="63" t="s">
        <v>83</v>
      </c>
      <c r="AX59" s="62">
        <v>0</v>
      </c>
      <c r="AY59" s="63" t="s">
        <v>83</v>
      </c>
      <c r="AZ59" s="62">
        <v>0</v>
      </c>
      <c r="BA59" s="63" t="s">
        <v>83</v>
      </c>
      <c r="BB59" s="62">
        <v>0</v>
      </c>
      <c r="BC59" s="63" t="s">
        <v>83</v>
      </c>
      <c r="BD59" s="62">
        <v>0</v>
      </c>
      <c r="BE59" s="13">
        <f t="shared" si="8"/>
        <v>19305979</v>
      </c>
      <c r="BF59" s="59">
        <v>7201407780</v>
      </c>
      <c r="BG59" s="58">
        <v>46028</v>
      </c>
      <c r="BH59" s="59">
        <v>8201407857</v>
      </c>
      <c r="BI59" s="58">
        <v>46029</v>
      </c>
      <c r="BJ59" s="4" t="s">
        <v>89</v>
      </c>
      <c r="BK59" s="4" t="s">
        <v>90</v>
      </c>
      <c r="BL59" s="14" t="s">
        <v>107</v>
      </c>
      <c r="BM59" s="11">
        <f>+VLOOKUP(BL59,Supervisores!A:B,2,0)</f>
        <v>43985744</v>
      </c>
      <c r="BN59" s="71" t="s">
        <v>545</v>
      </c>
      <c r="BO59" s="69" t="s">
        <v>566</v>
      </c>
      <c r="BP59" s="58">
        <v>46051</v>
      </c>
      <c r="BQ59" s="65" t="s">
        <v>83</v>
      </c>
      <c r="BR59" s="65" t="s">
        <v>83</v>
      </c>
      <c r="BS59" s="65" t="s">
        <v>83</v>
      </c>
      <c r="BT59" s="65" t="s">
        <v>83</v>
      </c>
      <c r="BU59" s="65" t="s">
        <v>83</v>
      </c>
      <c r="BV59" s="60" t="s">
        <v>95</v>
      </c>
      <c r="BW59" s="67" t="s">
        <v>96</v>
      </c>
      <c r="BX59" s="60">
        <v>8</v>
      </c>
      <c r="BY59" s="71" t="s">
        <v>567</v>
      </c>
      <c r="BZ59" s="59"/>
    </row>
    <row r="60" spans="1:78">
      <c r="A60" s="4" t="s">
        <v>76</v>
      </c>
      <c r="B60" s="4">
        <v>59</v>
      </c>
      <c r="C60" s="59"/>
      <c r="D60" s="4" t="str">
        <f t="shared" si="2"/>
        <v>JOHNATTAN STEVEN OROZCO/SALVADOR ENRIQUE IREGUI LOTERO/LEYDY VIVIANA SÁNCHEZ GONZÁLEZ</v>
      </c>
      <c r="E60" s="60" t="s">
        <v>77</v>
      </c>
      <c r="F60" s="5" t="s">
        <v>78</v>
      </c>
      <c r="G60" s="60" t="s">
        <v>289</v>
      </c>
      <c r="H60" s="5" t="s">
        <v>78</v>
      </c>
      <c r="I60" s="60" t="s">
        <v>98</v>
      </c>
      <c r="J60" s="59">
        <v>3080</v>
      </c>
      <c r="K60" s="58">
        <v>46028</v>
      </c>
      <c r="L60" s="59">
        <v>3700</v>
      </c>
      <c r="M60" s="63">
        <v>88</v>
      </c>
      <c r="N60" s="10">
        <f>+VLOOKUP(M60,Hoja1!A:B,2,0)</f>
        <v>46029</v>
      </c>
      <c r="O60" s="10" t="s">
        <v>568</v>
      </c>
      <c r="P60" s="11" t="s">
        <v>569</v>
      </c>
      <c r="Q60" s="18" t="s">
        <v>83</v>
      </c>
      <c r="R60" s="4" t="str">
        <f t="shared" si="3"/>
        <v>PERSONA NATURAL</v>
      </c>
      <c r="S60" s="59">
        <v>1000394571</v>
      </c>
      <c r="T60" s="59" t="s">
        <v>570</v>
      </c>
      <c r="U60" s="61" t="s">
        <v>84</v>
      </c>
      <c r="V60" s="58">
        <v>45078</v>
      </c>
      <c r="W60" s="10">
        <f t="shared" si="4"/>
        <v>46174</v>
      </c>
      <c r="X60" s="59">
        <v>93151507</v>
      </c>
      <c r="Y60" s="59" t="s">
        <v>103</v>
      </c>
      <c r="Z60" s="59" t="str">
        <f t="shared" si="1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60" s="4" t="s">
        <v>104</v>
      </c>
      <c r="AB60" s="4" t="s">
        <v>105</v>
      </c>
      <c r="AC60" s="4" t="s">
        <v>106</v>
      </c>
      <c r="AD60" s="58">
        <v>46029</v>
      </c>
      <c r="AE60" s="58">
        <v>46029</v>
      </c>
      <c r="AF60" s="58">
        <v>46029</v>
      </c>
      <c r="AG60" s="58">
        <v>46295</v>
      </c>
      <c r="AH60" s="10" t="e">
        <f>+VLOOKUP(P60,#REF!,5,0)</f>
        <v>#REF!</v>
      </c>
      <c r="AI60" s="4">
        <f t="shared" si="11"/>
        <v>0</v>
      </c>
      <c r="AJ60" s="58">
        <v>46029</v>
      </c>
      <c r="AK60" s="4">
        <f t="shared" si="5"/>
        <v>0</v>
      </c>
      <c r="AL60" s="4">
        <f t="shared" si="6"/>
        <v>264</v>
      </c>
      <c r="AM60" s="12">
        <f>+VLOOKUP(AA60,Honorarios!A:B,2,0)</f>
        <v>4818574</v>
      </c>
      <c r="AN60" s="12">
        <f t="shared" si="7"/>
        <v>42403451.200000003</v>
      </c>
      <c r="AO60" s="59">
        <v>9250094</v>
      </c>
      <c r="AP60" s="62">
        <v>29682416</v>
      </c>
      <c r="AQ60" s="63">
        <v>9240302</v>
      </c>
      <c r="AR60" s="64">
        <v>12721035</v>
      </c>
      <c r="AS60" s="63" t="s">
        <v>83</v>
      </c>
      <c r="AT60" s="62">
        <v>0</v>
      </c>
      <c r="AU60" s="63" t="s">
        <v>83</v>
      </c>
      <c r="AV60" s="62">
        <v>0</v>
      </c>
      <c r="AW60" s="63" t="s">
        <v>83</v>
      </c>
      <c r="AX60" s="62">
        <v>0</v>
      </c>
      <c r="AY60" s="63" t="s">
        <v>83</v>
      </c>
      <c r="AZ60" s="62">
        <v>0</v>
      </c>
      <c r="BA60" s="63" t="s">
        <v>83</v>
      </c>
      <c r="BB60" s="62">
        <v>0</v>
      </c>
      <c r="BC60" s="63" t="s">
        <v>83</v>
      </c>
      <c r="BD60" s="62">
        <v>0</v>
      </c>
      <c r="BE60" s="13">
        <f t="shared" si="8"/>
        <v>42403451</v>
      </c>
      <c r="BF60" s="59">
        <v>7201407781</v>
      </c>
      <c r="BG60" s="58">
        <v>46028</v>
      </c>
      <c r="BH60" s="59">
        <v>8201407858</v>
      </c>
      <c r="BI60" s="58">
        <v>46029</v>
      </c>
      <c r="BJ60" s="4" t="s">
        <v>89</v>
      </c>
      <c r="BK60" s="4" t="s">
        <v>90</v>
      </c>
      <c r="BL60" s="14" t="s">
        <v>107</v>
      </c>
      <c r="BM60" s="11">
        <f>+VLOOKUP(BL60,Supervisores!A:B,2,0)</f>
        <v>43985744</v>
      </c>
      <c r="BN60" s="71" t="s">
        <v>571</v>
      </c>
      <c r="BO60" s="69" t="s">
        <v>572</v>
      </c>
      <c r="BP60" s="58">
        <v>46051</v>
      </c>
      <c r="BQ60" s="65" t="s">
        <v>83</v>
      </c>
      <c r="BR60" s="65" t="s">
        <v>83</v>
      </c>
      <c r="BS60" s="65" t="s">
        <v>83</v>
      </c>
      <c r="BT60" s="65" t="s">
        <v>83</v>
      </c>
      <c r="BU60" s="65" t="s">
        <v>83</v>
      </c>
      <c r="BV60" s="60" t="s">
        <v>95</v>
      </c>
      <c r="BW60" s="67" t="s">
        <v>96</v>
      </c>
      <c r="BX60" s="60">
        <v>8</v>
      </c>
      <c r="BY60" s="71" t="s">
        <v>573</v>
      </c>
      <c r="BZ60" s="59"/>
    </row>
    <row r="61" spans="1:78">
      <c r="A61" s="4" t="s">
        <v>76</v>
      </c>
      <c r="B61" s="4">
        <v>60</v>
      </c>
      <c r="C61" s="59"/>
      <c r="D61" s="4" t="str">
        <f t="shared" si="2"/>
        <v>JOHNATTAN STEVEN OROZCO/SALVADOR ENRIQUE IREGUI LOTERO/LEYDY VIVIANA SÁNCHEZ GONZÁLEZ</v>
      </c>
      <c r="E61" s="60" t="s">
        <v>77</v>
      </c>
      <c r="F61" s="5" t="s">
        <v>78</v>
      </c>
      <c r="G61" s="60" t="s">
        <v>289</v>
      </c>
      <c r="H61" s="5" t="s">
        <v>78</v>
      </c>
      <c r="I61" s="60" t="s">
        <v>98</v>
      </c>
      <c r="J61" s="59">
        <v>3080</v>
      </c>
      <c r="K61" s="58">
        <v>46028</v>
      </c>
      <c r="L61" s="59">
        <v>3701</v>
      </c>
      <c r="M61" s="63">
        <v>88</v>
      </c>
      <c r="N61" s="10">
        <f>+VLOOKUP(M61,Hoja1!A:B,2,0)</f>
        <v>46029</v>
      </c>
      <c r="O61" s="10" t="s">
        <v>574</v>
      </c>
      <c r="P61" s="11" t="s">
        <v>575</v>
      </c>
      <c r="Q61" s="18" t="s">
        <v>83</v>
      </c>
      <c r="R61" s="4" t="str">
        <f t="shared" si="3"/>
        <v>PERSONA NATURAL</v>
      </c>
      <c r="S61" s="59">
        <v>43591608</v>
      </c>
      <c r="T61" s="59" t="s">
        <v>576</v>
      </c>
      <c r="U61" s="61" t="s">
        <v>84</v>
      </c>
      <c r="V61" s="58">
        <v>45287</v>
      </c>
      <c r="W61" s="10">
        <f t="shared" si="4"/>
        <v>46383</v>
      </c>
      <c r="X61" s="59">
        <v>93151507</v>
      </c>
      <c r="Y61" s="59" t="s">
        <v>103</v>
      </c>
      <c r="Z61" s="59" t="str">
        <f t="shared" si="1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61" s="4" t="s">
        <v>104</v>
      </c>
      <c r="AB61" s="4" t="s">
        <v>105</v>
      </c>
      <c r="AC61" s="4" t="s">
        <v>106</v>
      </c>
      <c r="AD61" s="58">
        <v>46029</v>
      </c>
      <c r="AE61" s="58">
        <v>46029</v>
      </c>
      <c r="AF61" s="58">
        <v>46029</v>
      </c>
      <c r="AG61" s="58">
        <v>46295</v>
      </c>
      <c r="AH61" s="10" t="e">
        <f>+VLOOKUP(P61,#REF!,5,0)</f>
        <v>#REF!</v>
      </c>
      <c r="AI61" s="4">
        <f t="shared" si="11"/>
        <v>0</v>
      </c>
      <c r="AJ61" s="58">
        <v>46029</v>
      </c>
      <c r="AK61" s="4">
        <f t="shared" si="5"/>
        <v>0</v>
      </c>
      <c r="AL61" s="4">
        <f t="shared" si="6"/>
        <v>264</v>
      </c>
      <c r="AM61" s="12">
        <f>+VLOOKUP(AA61,Honorarios!A:B,2,0)</f>
        <v>4818574</v>
      </c>
      <c r="AN61" s="12">
        <f t="shared" si="7"/>
        <v>42403451.200000003</v>
      </c>
      <c r="AO61" s="59">
        <v>9250094</v>
      </c>
      <c r="AP61" s="62">
        <v>29682416</v>
      </c>
      <c r="AQ61" s="63">
        <v>9240302</v>
      </c>
      <c r="AR61" s="64">
        <v>12721035</v>
      </c>
      <c r="AS61" s="63" t="s">
        <v>83</v>
      </c>
      <c r="AT61" s="62">
        <v>0</v>
      </c>
      <c r="AU61" s="63" t="s">
        <v>83</v>
      </c>
      <c r="AV61" s="62">
        <v>0</v>
      </c>
      <c r="AW61" s="63" t="s">
        <v>83</v>
      </c>
      <c r="AX61" s="62">
        <v>0</v>
      </c>
      <c r="AY61" s="63" t="s">
        <v>83</v>
      </c>
      <c r="AZ61" s="62">
        <v>0</v>
      </c>
      <c r="BA61" s="63" t="s">
        <v>83</v>
      </c>
      <c r="BB61" s="62">
        <v>0</v>
      </c>
      <c r="BC61" s="63" t="s">
        <v>83</v>
      </c>
      <c r="BD61" s="62">
        <v>0</v>
      </c>
      <c r="BE61" s="13">
        <f t="shared" si="8"/>
        <v>42403451</v>
      </c>
      <c r="BF61" s="59">
        <v>7201407782</v>
      </c>
      <c r="BG61" s="58">
        <v>46028</v>
      </c>
      <c r="BH61" s="59">
        <v>8201407859</v>
      </c>
      <c r="BI61" s="58">
        <v>46029</v>
      </c>
      <c r="BJ61" s="4" t="s">
        <v>89</v>
      </c>
      <c r="BK61" s="4" t="s">
        <v>90</v>
      </c>
      <c r="BL61" s="14" t="s">
        <v>107</v>
      </c>
      <c r="BM61" s="11">
        <f>+VLOOKUP(BL61,Supervisores!A:B,2,0)</f>
        <v>43985744</v>
      </c>
      <c r="BN61" s="71" t="s">
        <v>577</v>
      </c>
      <c r="BO61" s="69" t="s">
        <v>578</v>
      </c>
      <c r="BP61" s="58">
        <v>46051</v>
      </c>
      <c r="BQ61" s="65" t="s">
        <v>83</v>
      </c>
      <c r="BR61" s="65" t="s">
        <v>83</v>
      </c>
      <c r="BS61" s="65" t="s">
        <v>83</v>
      </c>
      <c r="BT61" s="65" t="s">
        <v>83</v>
      </c>
      <c r="BU61" s="65" t="s">
        <v>83</v>
      </c>
      <c r="BV61" s="60" t="s">
        <v>95</v>
      </c>
      <c r="BW61" s="67" t="s">
        <v>96</v>
      </c>
      <c r="BX61" s="60">
        <v>8</v>
      </c>
      <c r="BY61" s="71" t="s">
        <v>579</v>
      </c>
      <c r="BZ61" s="59"/>
    </row>
    <row r="62" spans="1:78">
      <c r="A62" s="4" t="s">
        <v>76</v>
      </c>
      <c r="B62" s="4">
        <v>61</v>
      </c>
      <c r="C62" s="59"/>
      <c r="D62" s="4" t="str">
        <f t="shared" si="2"/>
        <v>JOHNATTAN STEVEN OROZCO/SALVADOR ENRIQUE IREGUI LOTERO/LEYDY VIVIANA SÁNCHEZ GONZÁLEZ</v>
      </c>
      <c r="E62" s="60" t="s">
        <v>77</v>
      </c>
      <c r="F62" s="5" t="s">
        <v>78</v>
      </c>
      <c r="G62" s="60" t="s">
        <v>289</v>
      </c>
      <c r="H62" s="5" t="s">
        <v>78</v>
      </c>
      <c r="I62" s="60" t="s">
        <v>98</v>
      </c>
      <c r="J62" s="59">
        <v>3081</v>
      </c>
      <c r="K62" s="58">
        <v>46028</v>
      </c>
      <c r="L62" s="59">
        <v>7002</v>
      </c>
      <c r="M62" s="63">
        <v>88</v>
      </c>
      <c r="N62" s="10">
        <f>+VLOOKUP(M62,Hoja1!A:B,2,0)</f>
        <v>46029</v>
      </c>
      <c r="O62" s="10" t="s">
        <v>580</v>
      </c>
      <c r="P62" s="11" t="s">
        <v>581</v>
      </c>
      <c r="Q62" s="18" t="s">
        <v>83</v>
      </c>
      <c r="R62" s="4" t="str">
        <f t="shared" si="3"/>
        <v>PERSONA NATURAL</v>
      </c>
      <c r="S62" s="59">
        <v>1128398923</v>
      </c>
      <c r="T62" s="59" t="s">
        <v>582</v>
      </c>
      <c r="U62" s="61" t="s">
        <v>84</v>
      </c>
      <c r="V62" s="58">
        <v>45645</v>
      </c>
      <c r="W62" s="10">
        <f t="shared" si="4"/>
        <v>46740</v>
      </c>
      <c r="X62" s="59">
        <v>93151507</v>
      </c>
      <c r="Y62" s="59" t="s">
        <v>583</v>
      </c>
      <c r="Z62" s="59" t="str">
        <f t="shared" si="10"/>
        <v>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v>
      </c>
      <c r="AA62" s="4" t="s">
        <v>140</v>
      </c>
      <c r="AB62" s="4" t="s">
        <v>105</v>
      </c>
      <c r="AC62" s="4" t="s">
        <v>106</v>
      </c>
      <c r="AD62" s="58">
        <v>46029</v>
      </c>
      <c r="AE62" s="58">
        <v>46029</v>
      </c>
      <c r="AF62" s="58">
        <v>46029</v>
      </c>
      <c r="AG62" s="58">
        <v>46295</v>
      </c>
      <c r="AH62" s="10" t="e">
        <f>+VLOOKUP(P62,#REF!,5,0)</f>
        <v>#REF!</v>
      </c>
      <c r="AI62" s="4">
        <f t="shared" si="11"/>
        <v>0</v>
      </c>
      <c r="AJ62" s="58">
        <v>46029</v>
      </c>
      <c r="AK62" s="4">
        <f t="shared" si="5"/>
        <v>0</v>
      </c>
      <c r="AL62" s="4">
        <f t="shared" si="6"/>
        <v>264</v>
      </c>
      <c r="AM62" s="12">
        <f>+VLOOKUP(AA62,Honorarios!A:B,2,0)</f>
        <v>5164679</v>
      </c>
      <c r="AN62" s="12">
        <f t="shared" si="7"/>
        <v>45449175.200000003</v>
      </c>
      <c r="AO62" s="59">
        <v>9250094</v>
      </c>
      <c r="AP62" s="62">
        <v>45449175</v>
      </c>
      <c r="AQ62" s="63" t="s">
        <v>83</v>
      </c>
      <c r="AR62" s="62">
        <v>0</v>
      </c>
      <c r="AS62" s="63" t="s">
        <v>83</v>
      </c>
      <c r="AT62" s="62">
        <v>0</v>
      </c>
      <c r="AU62" s="63" t="s">
        <v>83</v>
      </c>
      <c r="AV62" s="62">
        <v>0</v>
      </c>
      <c r="AW62" s="63" t="s">
        <v>83</v>
      </c>
      <c r="AX62" s="62">
        <v>0</v>
      </c>
      <c r="AY62" s="63" t="s">
        <v>83</v>
      </c>
      <c r="AZ62" s="62">
        <v>0</v>
      </c>
      <c r="BA62" s="63" t="s">
        <v>83</v>
      </c>
      <c r="BB62" s="62">
        <v>0</v>
      </c>
      <c r="BC62" s="63" t="s">
        <v>83</v>
      </c>
      <c r="BD62" s="62">
        <v>0</v>
      </c>
      <c r="BE62" s="13">
        <f t="shared" si="8"/>
        <v>45449175</v>
      </c>
      <c r="BF62" s="59">
        <v>7201407783</v>
      </c>
      <c r="BG62" s="58">
        <v>46028</v>
      </c>
      <c r="BH62" s="59">
        <v>8201407860</v>
      </c>
      <c r="BI62" s="58">
        <v>46029</v>
      </c>
      <c r="BJ62" s="4" t="s">
        <v>89</v>
      </c>
      <c r="BK62" s="4" t="s">
        <v>90</v>
      </c>
      <c r="BL62" s="14" t="s">
        <v>107</v>
      </c>
      <c r="BM62" s="11">
        <f>+VLOOKUP(BL62,Supervisores!A:B,2,0)</f>
        <v>43985744</v>
      </c>
      <c r="BN62" s="71" t="s">
        <v>584</v>
      </c>
      <c r="BO62" s="69" t="s">
        <v>585</v>
      </c>
      <c r="BP62" s="58">
        <v>46051</v>
      </c>
      <c r="BQ62" s="65" t="s">
        <v>83</v>
      </c>
      <c r="BR62" s="65" t="s">
        <v>83</v>
      </c>
      <c r="BS62" s="65" t="s">
        <v>83</v>
      </c>
      <c r="BT62" s="65" t="s">
        <v>83</v>
      </c>
      <c r="BU62" s="65" t="s">
        <v>83</v>
      </c>
      <c r="BV62" s="60" t="s">
        <v>95</v>
      </c>
      <c r="BW62" s="67" t="s">
        <v>96</v>
      </c>
      <c r="BX62" s="60">
        <v>8</v>
      </c>
      <c r="BY62" s="71" t="s">
        <v>586</v>
      </c>
      <c r="BZ62" s="59"/>
    </row>
    <row r="63" spans="1:78">
      <c r="A63" s="4" t="s">
        <v>76</v>
      </c>
      <c r="B63" s="4">
        <v>62</v>
      </c>
      <c r="C63" s="59"/>
      <c r="D63" s="4" t="str">
        <f t="shared" si="2"/>
        <v>JOHNATTAN STEVEN OROZCO/SALVADOR ENRIQUE IREGUI LOTERO/LEYDY VIVIANA SÁNCHEZ GONZÁLEZ</v>
      </c>
      <c r="E63" s="60" t="s">
        <v>77</v>
      </c>
      <c r="F63" s="5" t="s">
        <v>78</v>
      </c>
      <c r="G63" s="60" t="s">
        <v>289</v>
      </c>
      <c r="H63" s="5" t="s">
        <v>78</v>
      </c>
      <c r="I63" s="60" t="s">
        <v>98</v>
      </c>
      <c r="J63" s="59">
        <v>3082</v>
      </c>
      <c r="K63" s="58">
        <v>46028</v>
      </c>
      <c r="L63" s="59">
        <v>3703</v>
      </c>
      <c r="M63" s="63">
        <v>88</v>
      </c>
      <c r="N63" s="10">
        <f>+VLOOKUP(M63,Hoja1!A:B,2,0)</f>
        <v>46029</v>
      </c>
      <c r="O63" s="10" t="s">
        <v>587</v>
      </c>
      <c r="P63" s="11" t="s">
        <v>588</v>
      </c>
      <c r="Q63" s="18" t="s">
        <v>83</v>
      </c>
      <c r="R63" s="4" t="str">
        <f t="shared" si="3"/>
        <v>PERSONA NATURAL</v>
      </c>
      <c r="S63" s="59">
        <v>1036615944</v>
      </c>
      <c r="T63" s="59" t="s">
        <v>589</v>
      </c>
      <c r="U63" s="61" t="s">
        <v>84</v>
      </c>
      <c r="V63" s="58">
        <v>45533</v>
      </c>
      <c r="W63" s="10">
        <f t="shared" si="4"/>
        <v>46628</v>
      </c>
      <c r="X63" s="59">
        <v>93151507</v>
      </c>
      <c r="Y63" s="59" t="s">
        <v>590</v>
      </c>
      <c r="Z63" s="59" t="str">
        <f t="shared" si="10"/>
        <v>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v>
      </c>
      <c r="AA63" s="4" t="s">
        <v>140</v>
      </c>
      <c r="AB63" s="4" t="s">
        <v>105</v>
      </c>
      <c r="AC63" s="4" t="s">
        <v>106</v>
      </c>
      <c r="AD63" s="58">
        <v>46029</v>
      </c>
      <c r="AE63" s="58">
        <v>46029</v>
      </c>
      <c r="AF63" s="58">
        <v>46029</v>
      </c>
      <c r="AG63" s="58">
        <v>46295</v>
      </c>
      <c r="AH63" s="10" t="e">
        <f>+VLOOKUP(P63,#REF!,5,0)</f>
        <v>#REF!</v>
      </c>
      <c r="AI63" s="4">
        <f t="shared" si="11"/>
        <v>0</v>
      </c>
      <c r="AJ63" s="58">
        <v>46029</v>
      </c>
      <c r="AK63" s="4">
        <f t="shared" si="5"/>
        <v>0</v>
      </c>
      <c r="AL63" s="4">
        <f t="shared" si="6"/>
        <v>264</v>
      </c>
      <c r="AM63" s="12">
        <f>+VLOOKUP(AA63,Honorarios!A:B,2,0)</f>
        <v>5164679</v>
      </c>
      <c r="AN63" s="12">
        <f t="shared" si="7"/>
        <v>45449175.200000003</v>
      </c>
      <c r="AO63" s="59">
        <v>9240302</v>
      </c>
      <c r="AP63" s="62">
        <v>45449175</v>
      </c>
      <c r="AQ63" s="63" t="s">
        <v>83</v>
      </c>
      <c r="AR63" s="62">
        <v>0</v>
      </c>
      <c r="AS63" s="63" t="s">
        <v>83</v>
      </c>
      <c r="AT63" s="62">
        <v>0</v>
      </c>
      <c r="AU63" s="63" t="s">
        <v>83</v>
      </c>
      <c r="AV63" s="62">
        <v>0</v>
      </c>
      <c r="AW63" s="63" t="s">
        <v>83</v>
      </c>
      <c r="AX63" s="62">
        <v>0</v>
      </c>
      <c r="AY63" s="63" t="s">
        <v>83</v>
      </c>
      <c r="AZ63" s="62">
        <v>0</v>
      </c>
      <c r="BA63" s="63" t="s">
        <v>83</v>
      </c>
      <c r="BB63" s="62">
        <v>0</v>
      </c>
      <c r="BC63" s="63" t="s">
        <v>83</v>
      </c>
      <c r="BD63" s="62">
        <v>0</v>
      </c>
      <c r="BE63" s="13">
        <f t="shared" si="8"/>
        <v>45449175</v>
      </c>
      <c r="BF63" s="59">
        <v>7201407784</v>
      </c>
      <c r="BG63" s="58">
        <v>46028</v>
      </c>
      <c r="BH63" s="59">
        <v>8201407861</v>
      </c>
      <c r="BI63" s="58">
        <v>46029</v>
      </c>
      <c r="BJ63" s="4" t="s">
        <v>89</v>
      </c>
      <c r="BK63" s="4" t="s">
        <v>90</v>
      </c>
      <c r="BL63" s="14" t="s">
        <v>107</v>
      </c>
      <c r="BM63" s="11">
        <f>+VLOOKUP(BL63,Supervisores!A:B,2,0)</f>
        <v>43985744</v>
      </c>
      <c r="BN63" s="71" t="s">
        <v>591</v>
      </c>
      <c r="BO63" s="69" t="s">
        <v>592</v>
      </c>
      <c r="BP63" s="58">
        <v>46051</v>
      </c>
      <c r="BQ63" s="65" t="s">
        <v>83</v>
      </c>
      <c r="BR63" s="65" t="s">
        <v>83</v>
      </c>
      <c r="BS63" s="65" t="s">
        <v>83</v>
      </c>
      <c r="BT63" s="65" t="s">
        <v>83</v>
      </c>
      <c r="BU63" s="65" t="s">
        <v>83</v>
      </c>
      <c r="BV63" s="60" t="s">
        <v>95</v>
      </c>
      <c r="BW63" s="67" t="s">
        <v>96</v>
      </c>
      <c r="BX63" s="60">
        <v>8</v>
      </c>
      <c r="BY63" s="71" t="s">
        <v>593</v>
      </c>
      <c r="BZ63" s="59"/>
    </row>
    <row r="64" spans="1:78">
      <c r="A64" s="4" t="s">
        <v>76</v>
      </c>
      <c r="B64" s="4">
        <v>63</v>
      </c>
      <c r="C64" s="59"/>
      <c r="D64" s="4" t="str">
        <f t="shared" si="2"/>
        <v>JOHNATTAN STEVEN OROZCO/SALVADOR ENRIQUE IREGUI LOTERO/LEYDY VIVIANA SÁNCHEZ GONZÁLEZ</v>
      </c>
      <c r="E64" s="60" t="s">
        <v>77</v>
      </c>
      <c r="F64" s="5" t="s">
        <v>78</v>
      </c>
      <c r="G64" s="60" t="s">
        <v>289</v>
      </c>
      <c r="H64" s="5" t="s">
        <v>78</v>
      </c>
      <c r="I64" s="60" t="s">
        <v>98</v>
      </c>
      <c r="J64" s="59">
        <v>3083</v>
      </c>
      <c r="K64" s="58">
        <v>46028</v>
      </c>
      <c r="L64" s="59">
        <v>3704</v>
      </c>
      <c r="M64" s="63">
        <v>88</v>
      </c>
      <c r="N64" s="10">
        <f>+VLOOKUP(M64,Hoja1!A:B,2,0)</f>
        <v>46029</v>
      </c>
      <c r="O64" s="10" t="s">
        <v>594</v>
      </c>
      <c r="P64" s="11" t="s">
        <v>595</v>
      </c>
      <c r="Q64" s="18" t="s">
        <v>83</v>
      </c>
      <c r="R64" s="4" t="str">
        <f t="shared" si="3"/>
        <v>PERSONA NATURAL</v>
      </c>
      <c r="S64" s="59">
        <v>1017137587</v>
      </c>
      <c r="T64" s="59" t="s">
        <v>596</v>
      </c>
      <c r="U64" s="61" t="s">
        <v>84</v>
      </c>
      <c r="V64" s="58">
        <v>45462</v>
      </c>
      <c r="W64" s="10">
        <f t="shared" si="4"/>
        <v>46557</v>
      </c>
      <c r="X64" s="59">
        <v>93151507</v>
      </c>
      <c r="Y64" s="59" t="s">
        <v>544</v>
      </c>
      <c r="Z64" s="59" t="str">
        <f t="shared" si="10"/>
        <v>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v>
      </c>
      <c r="AA64" s="4" t="s">
        <v>266</v>
      </c>
      <c r="AB64" s="4" t="s">
        <v>105</v>
      </c>
      <c r="AC64" s="4" t="s">
        <v>106</v>
      </c>
      <c r="AD64" s="58">
        <v>46029</v>
      </c>
      <c r="AE64" s="58">
        <v>46029</v>
      </c>
      <c r="AF64" s="58">
        <v>46029</v>
      </c>
      <c r="AG64" s="58">
        <v>46203</v>
      </c>
      <c r="AH64" s="10" t="e">
        <f>+VLOOKUP(P64,#REF!,5,0)</f>
        <v>#REF!</v>
      </c>
      <c r="AI64" s="4">
        <f t="shared" si="11"/>
        <v>0</v>
      </c>
      <c r="AJ64" s="58">
        <v>46029</v>
      </c>
      <c r="AK64" s="4">
        <f t="shared" si="5"/>
        <v>0</v>
      </c>
      <c r="AL64" s="4">
        <f t="shared" si="6"/>
        <v>174</v>
      </c>
      <c r="AM64" s="12">
        <f>+VLOOKUP(AA64,Honorarios!A:B,2,0)</f>
        <v>8769565</v>
      </c>
      <c r="AN64" s="12">
        <f t="shared" si="7"/>
        <v>50863477</v>
      </c>
      <c r="AO64" s="59">
        <v>9240302</v>
      </c>
      <c r="AP64" s="62">
        <v>50863477</v>
      </c>
      <c r="AQ64" s="63" t="s">
        <v>83</v>
      </c>
      <c r="AR64" s="62">
        <v>0</v>
      </c>
      <c r="AS64" s="63" t="s">
        <v>83</v>
      </c>
      <c r="AT64" s="62">
        <v>0</v>
      </c>
      <c r="AU64" s="63" t="s">
        <v>83</v>
      </c>
      <c r="AV64" s="62">
        <v>0</v>
      </c>
      <c r="AW64" s="63" t="s">
        <v>83</v>
      </c>
      <c r="AX64" s="62">
        <v>0</v>
      </c>
      <c r="AY64" s="63" t="s">
        <v>83</v>
      </c>
      <c r="AZ64" s="62">
        <v>0</v>
      </c>
      <c r="BA64" s="63" t="s">
        <v>83</v>
      </c>
      <c r="BB64" s="62">
        <v>0</v>
      </c>
      <c r="BC64" s="63" t="s">
        <v>83</v>
      </c>
      <c r="BD64" s="62">
        <v>0</v>
      </c>
      <c r="BE64" s="13">
        <f t="shared" si="8"/>
        <v>50863477</v>
      </c>
      <c r="BF64" s="59">
        <v>7201407785</v>
      </c>
      <c r="BG64" s="58">
        <v>46028</v>
      </c>
      <c r="BH64" s="59">
        <v>8201407862</v>
      </c>
      <c r="BI64" s="58">
        <v>46029</v>
      </c>
      <c r="BJ64" s="4" t="s">
        <v>89</v>
      </c>
      <c r="BK64" s="4" t="s">
        <v>90</v>
      </c>
      <c r="BL64" s="14" t="s">
        <v>107</v>
      </c>
      <c r="BM64" s="11">
        <f>+VLOOKUP(BL64,Supervisores!A:B,2,0)</f>
        <v>43985744</v>
      </c>
      <c r="BN64" s="71" t="s">
        <v>597</v>
      </c>
      <c r="BO64" s="69" t="s">
        <v>598</v>
      </c>
      <c r="BP64" s="58">
        <v>46051</v>
      </c>
      <c r="BQ64" s="65">
        <v>46029</v>
      </c>
      <c r="BR64" s="63" t="s">
        <v>599</v>
      </c>
      <c r="BS64" s="65">
        <v>46029</v>
      </c>
      <c r="BT64" s="65">
        <v>46386</v>
      </c>
      <c r="BU64" s="65">
        <v>46029</v>
      </c>
      <c r="BV64" s="60" t="s">
        <v>95</v>
      </c>
      <c r="BW64" s="67" t="s">
        <v>96</v>
      </c>
      <c r="BX64" s="60">
        <v>10</v>
      </c>
      <c r="BY64" s="71" t="s">
        <v>600</v>
      </c>
      <c r="BZ64" s="59"/>
    </row>
    <row r="65" spans="1:78">
      <c r="A65" s="4" t="s">
        <v>76</v>
      </c>
      <c r="B65" s="4">
        <v>64</v>
      </c>
      <c r="C65" s="59"/>
      <c r="D65" s="4" t="str">
        <f t="shared" si="2"/>
        <v>JOHNATTAN STEVEN OROZCO/SALVADOR ENRIQUE IREGUI LOTERO/LEYDY VIVIANA SÁNCHEZ GONZÁLEZ</v>
      </c>
      <c r="E65" s="60" t="s">
        <v>77</v>
      </c>
      <c r="F65" s="5" t="s">
        <v>78</v>
      </c>
      <c r="G65" s="60" t="s">
        <v>289</v>
      </c>
      <c r="H65" s="5" t="s">
        <v>78</v>
      </c>
      <c r="I65" s="60" t="s">
        <v>98</v>
      </c>
      <c r="J65" s="59">
        <v>3084</v>
      </c>
      <c r="K65" s="58">
        <v>46028</v>
      </c>
      <c r="L65" s="59">
        <v>3705</v>
      </c>
      <c r="M65" s="63">
        <v>88</v>
      </c>
      <c r="N65" s="10">
        <f>+VLOOKUP(M65,Hoja1!A:B,2,0)</f>
        <v>46029</v>
      </c>
      <c r="O65" s="10" t="s">
        <v>601</v>
      </c>
      <c r="P65" s="11" t="s">
        <v>602</v>
      </c>
      <c r="Q65" s="18" t="s">
        <v>83</v>
      </c>
      <c r="R65" s="4" t="str">
        <f t="shared" si="3"/>
        <v>PERSONA NATURAL</v>
      </c>
      <c r="S65" s="59">
        <v>80213362</v>
      </c>
      <c r="T65" s="59" t="s">
        <v>603</v>
      </c>
      <c r="U65" s="61" t="s">
        <v>102</v>
      </c>
      <c r="V65" s="58">
        <v>45400</v>
      </c>
      <c r="W65" s="10">
        <f t="shared" si="4"/>
        <v>46495</v>
      </c>
      <c r="X65" s="59">
        <v>93151507</v>
      </c>
      <c r="Y65" s="59" t="s">
        <v>536</v>
      </c>
      <c r="Z65" s="59" t="str">
        <f t="shared" si="10"/>
        <v>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AA65" s="4" t="s">
        <v>131</v>
      </c>
      <c r="AB65" s="4" t="s">
        <v>105</v>
      </c>
      <c r="AC65" s="4" t="s">
        <v>106</v>
      </c>
      <c r="AD65" s="58">
        <v>46029</v>
      </c>
      <c r="AE65" s="58">
        <v>46029</v>
      </c>
      <c r="AF65" s="58">
        <v>46029</v>
      </c>
      <c r="AG65" s="58">
        <v>46295</v>
      </c>
      <c r="AH65" s="10" t="e">
        <f>+VLOOKUP(P65,#REF!,5,0)</f>
        <v>#REF!</v>
      </c>
      <c r="AI65" s="4">
        <f t="shared" si="11"/>
        <v>0</v>
      </c>
      <c r="AJ65" s="58">
        <v>46029</v>
      </c>
      <c r="AK65" s="4">
        <f t="shared" si="5"/>
        <v>0</v>
      </c>
      <c r="AL65" s="4">
        <f t="shared" si="6"/>
        <v>264</v>
      </c>
      <c r="AM65" s="12">
        <f>+VLOOKUP(AA65,Honorarios!A:B,2,0)</f>
        <v>6576773</v>
      </c>
      <c r="AN65" s="12">
        <f t="shared" si="7"/>
        <v>57875602.399999999</v>
      </c>
      <c r="AO65" s="59">
        <v>9240302</v>
      </c>
      <c r="AP65" s="62">
        <v>57875602</v>
      </c>
      <c r="AQ65" s="63" t="s">
        <v>83</v>
      </c>
      <c r="AR65" s="62">
        <v>0</v>
      </c>
      <c r="AS65" s="63" t="s">
        <v>83</v>
      </c>
      <c r="AT65" s="62">
        <v>0</v>
      </c>
      <c r="AU65" s="63" t="s">
        <v>83</v>
      </c>
      <c r="AV65" s="62">
        <v>0</v>
      </c>
      <c r="AW65" s="63" t="s">
        <v>83</v>
      </c>
      <c r="AX65" s="62">
        <v>0</v>
      </c>
      <c r="AY65" s="63" t="s">
        <v>83</v>
      </c>
      <c r="AZ65" s="62">
        <v>0</v>
      </c>
      <c r="BA65" s="63" t="s">
        <v>83</v>
      </c>
      <c r="BB65" s="62">
        <v>0</v>
      </c>
      <c r="BC65" s="63" t="s">
        <v>83</v>
      </c>
      <c r="BD65" s="62">
        <v>0</v>
      </c>
      <c r="BE65" s="13">
        <f t="shared" si="8"/>
        <v>57875602</v>
      </c>
      <c r="BF65" s="59">
        <v>7201407786</v>
      </c>
      <c r="BG65" s="58">
        <v>46028</v>
      </c>
      <c r="BH65" s="59">
        <v>8201407863</v>
      </c>
      <c r="BI65" s="58">
        <v>46029</v>
      </c>
      <c r="BJ65" s="4" t="s">
        <v>89</v>
      </c>
      <c r="BK65" s="4" t="s">
        <v>90</v>
      </c>
      <c r="BL65" s="14" t="s">
        <v>107</v>
      </c>
      <c r="BM65" s="11">
        <f>+VLOOKUP(BL65,Supervisores!A:B,2,0)</f>
        <v>43985744</v>
      </c>
      <c r="BN65" s="71" t="s">
        <v>604</v>
      </c>
      <c r="BO65" s="69" t="s">
        <v>605</v>
      </c>
      <c r="BP65" s="58">
        <v>46051</v>
      </c>
      <c r="BQ65" s="65">
        <v>46029</v>
      </c>
      <c r="BR65" s="63" t="s">
        <v>606</v>
      </c>
      <c r="BS65" s="65">
        <v>46029</v>
      </c>
      <c r="BT65" s="65">
        <v>46482</v>
      </c>
      <c r="BU65" s="65">
        <v>46029</v>
      </c>
      <c r="BV65" s="60" t="s">
        <v>95</v>
      </c>
      <c r="BW65" s="67" t="s">
        <v>96</v>
      </c>
      <c r="BX65" s="60">
        <v>10</v>
      </c>
      <c r="BY65" s="71" t="s">
        <v>607</v>
      </c>
      <c r="BZ65" s="59"/>
    </row>
    <row r="66" spans="1:78">
      <c r="A66" s="4" t="s">
        <v>76</v>
      </c>
      <c r="B66" s="4">
        <v>65</v>
      </c>
      <c r="C66" s="59"/>
      <c r="D66" s="4" t="str">
        <f t="shared" si="2"/>
        <v>MARLY CARDONA QUINTERO/JUAN PABLO GARCIA BEDOYA/LEYDY VIVIANA SÁNCHEZ GONZÁLEZ</v>
      </c>
      <c r="E66" s="60" t="s">
        <v>153</v>
      </c>
      <c r="F66" s="5" t="s">
        <v>78</v>
      </c>
      <c r="G66" s="60" t="s">
        <v>165</v>
      </c>
      <c r="H66" s="5" t="s">
        <v>78</v>
      </c>
      <c r="I66" s="60" t="s">
        <v>98</v>
      </c>
      <c r="J66" s="59">
        <v>3073</v>
      </c>
      <c r="K66" s="58">
        <v>46028</v>
      </c>
      <c r="L66" s="59">
        <v>3710</v>
      </c>
      <c r="M66" s="63">
        <v>88</v>
      </c>
      <c r="N66" s="10">
        <f>+VLOOKUP(M66,Hoja1!A:B,2,0)</f>
        <v>46029</v>
      </c>
      <c r="O66" s="10" t="s">
        <v>608</v>
      </c>
      <c r="P66" s="11" t="s">
        <v>609</v>
      </c>
      <c r="Q66" s="18" t="s">
        <v>83</v>
      </c>
      <c r="R66" s="4" t="str">
        <f t="shared" si="3"/>
        <v>PERSONA NATURAL</v>
      </c>
      <c r="S66" s="59">
        <v>43364500</v>
      </c>
      <c r="T66" s="59" t="s">
        <v>610</v>
      </c>
      <c r="U66" s="61" t="s">
        <v>84</v>
      </c>
      <c r="V66" s="58">
        <v>45566</v>
      </c>
      <c r="W66" s="10">
        <f t="shared" si="4"/>
        <v>46661</v>
      </c>
      <c r="X66" s="59">
        <v>93151507</v>
      </c>
      <c r="Y66" s="59" t="s">
        <v>552</v>
      </c>
      <c r="Z66" s="59" t="str">
        <f t="shared" ref="Z66:Z97" si="13">+UPPER(Y66)</f>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66" s="4" t="s">
        <v>553</v>
      </c>
      <c r="AB66" s="4" t="s">
        <v>105</v>
      </c>
      <c r="AC66" s="4" t="s">
        <v>106</v>
      </c>
      <c r="AD66" s="58">
        <v>46029</v>
      </c>
      <c r="AE66" s="58">
        <v>46029</v>
      </c>
      <c r="AF66" s="58">
        <v>46029</v>
      </c>
      <c r="AG66" s="58">
        <v>46295</v>
      </c>
      <c r="AH66" s="10" t="e">
        <f>+VLOOKUP(P66,#REF!,5,0)</f>
        <v>#REF!</v>
      </c>
      <c r="AI66" s="4">
        <f t="shared" si="11"/>
        <v>0</v>
      </c>
      <c r="AJ66" s="58">
        <v>46029</v>
      </c>
      <c r="AK66" s="4">
        <f t="shared" si="5"/>
        <v>0</v>
      </c>
      <c r="AL66" s="4">
        <f t="shared" si="6"/>
        <v>264</v>
      </c>
      <c r="AM66" s="12">
        <f>+VLOOKUP(AA66,Honorarios!A:B,2,0)</f>
        <v>3328617</v>
      </c>
      <c r="AN66" s="12">
        <f t="shared" si="7"/>
        <v>29291829.599999998</v>
      </c>
      <c r="AO66" s="59">
        <v>9250094</v>
      </c>
      <c r="AP66" s="62">
        <v>20504281</v>
      </c>
      <c r="AQ66" s="63">
        <v>9240302</v>
      </c>
      <c r="AR66" s="64">
        <v>8787549</v>
      </c>
      <c r="AS66" s="63" t="s">
        <v>83</v>
      </c>
      <c r="AT66" s="62">
        <v>0</v>
      </c>
      <c r="AU66" s="63" t="s">
        <v>83</v>
      </c>
      <c r="AV66" s="62">
        <v>0</v>
      </c>
      <c r="AW66" s="63" t="s">
        <v>83</v>
      </c>
      <c r="AX66" s="62">
        <v>0</v>
      </c>
      <c r="AY66" s="63" t="s">
        <v>83</v>
      </c>
      <c r="AZ66" s="62">
        <v>0</v>
      </c>
      <c r="BA66" s="63" t="s">
        <v>83</v>
      </c>
      <c r="BB66" s="62">
        <v>0</v>
      </c>
      <c r="BC66" s="63" t="s">
        <v>83</v>
      </c>
      <c r="BD66" s="62">
        <v>0</v>
      </c>
      <c r="BE66" s="13">
        <f t="shared" si="8"/>
        <v>29291830</v>
      </c>
      <c r="BF66" s="59">
        <v>7201407768</v>
      </c>
      <c r="BG66" s="58">
        <v>46028</v>
      </c>
      <c r="BH66" s="59">
        <v>8201407845</v>
      </c>
      <c r="BI66" s="58">
        <v>46029</v>
      </c>
      <c r="BJ66" s="4" t="s">
        <v>89</v>
      </c>
      <c r="BK66" s="4" t="s">
        <v>90</v>
      </c>
      <c r="BL66" s="14" t="s">
        <v>107</v>
      </c>
      <c r="BM66" s="11">
        <f>+VLOOKUP(BL66,Supervisores!A:B,2,0)</f>
        <v>43985744</v>
      </c>
      <c r="BN66" s="71" t="s">
        <v>611</v>
      </c>
      <c r="BO66" s="69" t="s">
        <v>612</v>
      </c>
      <c r="BP66" s="58">
        <v>46051</v>
      </c>
      <c r="BQ66" s="65" t="s">
        <v>83</v>
      </c>
      <c r="BR66" s="65" t="s">
        <v>83</v>
      </c>
      <c r="BS66" s="65" t="s">
        <v>83</v>
      </c>
      <c r="BT66" s="65" t="s">
        <v>83</v>
      </c>
      <c r="BU66" s="65" t="s">
        <v>83</v>
      </c>
      <c r="BV66" s="60" t="s">
        <v>95</v>
      </c>
      <c r="BW66" s="67" t="s">
        <v>96</v>
      </c>
      <c r="BX66" s="60">
        <v>8</v>
      </c>
      <c r="BY66" s="71" t="s">
        <v>613</v>
      </c>
      <c r="BZ66" s="59"/>
    </row>
    <row r="67" spans="1:78">
      <c r="A67" s="4" t="s">
        <v>76</v>
      </c>
      <c r="B67" s="4">
        <v>66</v>
      </c>
      <c r="C67" s="59"/>
      <c r="D67" s="4" t="str">
        <f t="shared" ref="D67:D130" si="14">+CONCATENATE(E67,F67,G67,H67,I67)</f>
        <v>MARLY CARDONA QUINTERO/JUAN PABLO GARCIA BEDOYA/LEYDY VIVIANA SÁNCHEZ GONZÁLEZ</v>
      </c>
      <c r="E67" s="60" t="s">
        <v>153</v>
      </c>
      <c r="F67" s="5" t="s">
        <v>78</v>
      </c>
      <c r="G67" s="60" t="s">
        <v>165</v>
      </c>
      <c r="H67" s="5" t="s">
        <v>78</v>
      </c>
      <c r="I67" s="60" t="s">
        <v>98</v>
      </c>
      <c r="J67" s="59">
        <v>3073</v>
      </c>
      <c r="K67" s="58">
        <v>46028</v>
      </c>
      <c r="L67" s="59">
        <v>3711</v>
      </c>
      <c r="M67" s="63">
        <v>88</v>
      </c>
      <c r="N67" s="10">
        <f>+VLOOKUP(M67,Hoja1!A:B,2,0)</f>
        <v>46029</v>
      </c>
      <c r="O67" s="10" t="s">
        <v>614</v>
      </c>
      <c r="P67" s="11" t="s">
        <v>615</v>
      </c>
      <c r="Q67" s="18" t="s">
        <v>83</v>
      </c>
      <c r="R67" s="4" t="str">
        <f t="shared" ref="R67:R130" si="15">IF(ISNUMBER(FIND("-",S67)),"PERSONA JURIDICA","PERSONA NATURAL")</f>
        <v>PERSONA NATURAL</v>
      </c>
      <c r="S67" s="59">
        <v>1017241787</v>
      </c>
      <c r="T67" s="59" t="s">
        <v>616</v>
      </c>
      <c r="U67" s="61" t="s">
        <v>84</v>
      </c>
      <c r="V67" s="58">
        <v>46006</v>
      </c>
      <c r="W67" s="10">
        <f t="shared" ref="W67:W126" si="16">+EDATE(V67,36)</f>
        <v>47102</v>
      </c>
      <c r="X67" s="59">
        <v>93151507</v>
      </c>
      <c r="Y67" s="59" t="s">
        <v>552</v>
      </c>
      <c r="Z67" s="59"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67" s="4" t="s">
        <v>553</v>
      </c>
      <c r="AB67" s="4" t="s">
        <v>105</v>
      </c>
      <c r="AC67" s="4" t="s">
        <v>106</v>
      </c>
      <c r="AD67" s="58">
        <v>46029</v>
      </c>
      <c r="AE67" s="58">
        <v>46029</v>
      </c>
      <c r="AF67" s="58">
        <v>46029</v>
      </c>
      <c r="AG67" s="58">
        <v>46295</v>
      </c>
      <c r="AH67" s="10" t="e">
        <f>+VLOOKUP(P67,#REF!,5,0)</f>
        <v>#REF!</v>
      </c>
      <c r="AI67" s="4">
        <f t="shared" si="11"/>
        <v>0</v>
      </c>
      <c r="AJ67" s="58">
        <v>46029</v>
      </c>
      <c r="AK67" s="4">
        <f t="shared" ref="AK67:AK130" si="17">DAYS360(AJ67,AF67,(FALSE))</f>
        <v>0</v>
      </c>
      <c r="AL67" s="4">
        <f t="shared" ref="AL67:AL130" si="18">(YEAR(AG67)-YEAR(AF67))*360 + (MONTH(AG67)-MONTH(AF67))*30 + (DAY(AG67)-DAY(AF67))+1</f>
        <v>264</v>
      </c>
      <c r="AM67" s="12">
        <f>+VLOOKUP(AA67,Honorarios!A:B,2,0)</f>
        <v>3328617</v>
      </c>
      <c r="AN67" s="12">
        <f t="shared" ref="AN67:AN130" si="19">+AM67/30*AL67</f>
        <v>29291829.599999998</v>
      </c>
      <c r="AO67" s="59">
        <v>9250094</v>
      </c>
      <c r="AP67" s="62">
        <v>20504281</v>
      </c>
      <c r="AQ67" s="63">
        <v>9240302</v>
      </c>
      <c r="AR67" s="64">
        <v>8787549</v>
      </c>
      <c r="AS67" s="63" t="s">
        <v>83</v>
      </c>
      <c r="AT67" s="62">
        <v>0</v>
      </c>
      <c r="AU67" s="63" t="s">
        <v>83</v>
      </c>
      <c r="AV67" s="62">
        <v>0</v>
      </c>
      <c r="AW67" s="63" t="s">
        <v>83</v>
      </c>
      <c r="AX67" s="62">
        <v>0</v>
      </c>
      <c r="AY67" s="63" t="s">
        <v>83</v>
      </c>
      <c r="AZ67" s="62">
        <v>0</v>
      </c>
      <c r="BA67" s="63" t="s">
        <v>83</v>
      </c>
      <c r="BB67" s="62">
        <v>0</v>
      </c>
      <c r="BC67" s="63" t="s">
        <v>83</v>
      </c>
      <c r="BD67" s="62">
        <v>0</v>
      </c>
      <c r="BE67" s="13">
        <f t="shared" ref="BE67:BE130" si="20">+SUM(BD67,BB67,AZ67,AX67,AV67,AT67,AR67,AP67)</f>
        <v>29291830</v>
      </c>
      <c r="BF67" s="59">
        <v>7201407769</v>
      </c>
      <c r="BG67" s="58">
        <v>46028</v>
      </c>
      <c r="BH67" s="59">
        <v>8201407846</v>
      </c>
      <c r="BI67" s="58">
        <v>46029</v>
      </c>
      <c r="BJ67" s="4" t="s">
        <v>89</v>
      </c>
      <c r="BK67" s="4" t="s">
        <v>90</v>
      </c>
      <c r="BL67" s="14" t="s">
        <v>107</v>
      </c>
      <c r="BM67" s="11">
        <f>+VLOOKUP(BL67,Supervisores!A:B,2,0)</f>
        <v>43985744</v>
      </c>
      <c r="BN67" s="71" t="s">
        <v>617</v>
      </c>
      <c r="BO67" s="69" t="s">
        <v>618</v>
      </c>
      <c r="BP67" s="58">
        <v>46051</v>
      </c>
      <c r="BQ67" s="65" t="s">
        <v>83</v>
      </c>
      <c r="BR67" s="65" t="s">
        <v>83</v>
      </c>
      <c r="BS67" s="65" t="s">
        <v>83</v>
      </c>
      <c r="BT67" s="65" t="s">
        <v>83</v>
      </c>
      <c r="BU67" s="65" t="s">
        <v>83</v>
      </c>
      <c r="BV67" s="60" t="s">
        <v>95</v>
      </c>
      <c r="BW67" s="67" t="s">
        <v>96</v>
      </c>
      <c r="BX67" s="60">
        <v>8</v>
      </c>
      <c r="BY67" s="71" t="s">
        <v>619</v>
      </c>
      <c r="BZ67" s="59"/>
    </row>
    <row r="68" spans="1:78">
      <c r="A68" s="4" t="s">
        <v>76</v>
      </c>
      <c r="B68" s="4">
        <v>67</v>
      </c>
      <c r="C68" s="59"/>
      <c r="D68" s="4" t="str">
        <f t="shared" si="14"/>
        <v>MARLY CARDONA QUINTERO/JUAN PABLO GARCIA BEDOYA/LEYDY VIVIANA SÁNCHEZ GONZÁLEZ</v>
      </c>
      <c r="E68" s="60" t="s">
        <v>153</v>
      </c>
      <c r="F68" s="5" t="s">
        <v>78</v>
      </c>
      <c r="G68" s="60" t="s">
        <v>165</v>
      </c>
      <c r="H68" s="5" t="s">
        <v>78</v>
      </c>
      <c r="I68" s="60" t="s">
        <v>98</v>
      </c>
      <c r="J68" s="59">
        <v>3073</v>
      </c>
      <c r="K68" s="58">
        <v>46028</v>
      </c>
      <c r="L68" s="59">
        <v>3712</v>
      </c>
      <c r="M68" s="63">
        <v>88</v>
      </c>
      <c r="N68" s="10">
        <f>+VLOOKUP(M68,Hoja1!A:B,2,0)</f>
        <v>46029</v>
      </c>
      <c r="O68" s="10" t="s">
        <v>620</v>
      </c>
      <c r="P68" s="11" t="s">
        <v>621</v>
      </c>
      <c r="Q68" s="18" t="s">
        <v>83</v>
      </c>
      <c r="R68" s="4" t="str">
        <f t="shared" si="15"/>
        <v>PERSONA NATURAL</v>
      </c>
      <c r="S68" s="59">
        <v>1128384947</v>
      </c>
      <c r="T68" s="59" t="s">
        <v>622</v>
      </c>
      <c r="U68" s="61" t="s">
        <v>84</v>
      </c>
      <c r="V68" s="58">
        <v>45630</v>
      </c>
      <c r="W68" s="10">
        <f t="shared" si="16"/>
        <v>46725</v>
      </c>
      <c r="X68" s="59">
        <v>93151507</v>
      </c>
      <c r="Y68" s="59" t="s">
        <v>552</v>
      </c>
      <c r="Z68" s="59"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68" s="4" t="s">
        <v>553</v>
      </c>
      <c r="AB68" s="4" t="s">
        <v>105</v>
      </c>
      <c r="AC68" s="4" t="s">
        <v>106</v>
      </c>
      <c r="AD68" s="58">
        <v>46029</v>
      </c>
      <c r="AE68" s="58">
        <v>46029</v>
      </c>
      <c r="AF68" s="58">
        <v>46029</v>
      </c>
      <c r="AG68" s="58">
        <v>46295</v>
      </c>
      <c r="AH68" s="10" t="e">
        <f>+VLOOKUP(P68,#REF!,5,0)</f>
        <v>#REF!</v>
      </c>
      <c r="AI68" s="4">
        <f t="shared" si="11"/>
        <v>0</v>
      </c>
      <c r="AJ68" s="58">
        <v>46029</v>
      </c>
      <c r="AK68" s="4">
        <f t="shared" si="17"/>
        <v>0</v>
      </c>
      <c r="AL68" s="4">
        <f t="shared" si="18"/>
        <v>264</v>
      </c>
      <c r="AM68" s="12">
        <f>+VLOOKUP(AA68,Honorarios!A:B,2,0)</f>
        <v>3328617</v>
      </c>
      <c r="AN68" s="12">
        <f t="shared" si="19"/>
        <v>29291829.599999998</v>
      </c>
      <c r="AO68" s="59">
        <v>9250094</v>
      </c>
      <c r="AP68" s="62">
        <v>20504281</v>
      </c>
      <c r="AQ68" s="63">
        <v>9240302</v>
      </c>
      <c r="AR68" s="64">
        <v>8787549</v>
      </c>
      <c r="AS68" s="63" t="s">
        <v>83</v>
      </c>
      <c r="AT68" s="62">
        <v>0</v>
      </c>
      <c r="AU68" s="63" t="s">
        <v>83</v>
      </c>
      <c r="AV68" s="62">
        <v>0</v>
      </c>
      <c r="AW68" s="63" t="s">
        <v>83</v>
      </c>
      <c r="AX68" s="62">
        <v>0</v>
      </c>
      <c r="AY68" s="63" t="s">
        <v>83</v>
      </c>
      <c r="AZ68" s="62">
        <v>0</v>
      </c>
      <c r="BA68" s="63" t="s">
        <v>83</v>
      </c>
      <c r="BB68" s="62">
        <v>0</v>
      </c>
      <c r="BC68" s="63" t="s">
        <v>83</v>
      </c>
      <c r="BD68" s="62">
        <v>0</v>
      </c>
      <c r="BE68" s="13">
        <f t="shared" si="20"/>
        <v>29291830</v>
      </c>
      <c r="BF68" s="59">
        <v>7201407770</v>
      </c>
      <c r="BG68" s="58">
        <v>46028</v>
      </c>
      <c r="BH68" s="59">
        <v>8201407847</v>
      </c>
      <c r="BI68" s="58">
        <v>46029</v>
      </c>
      <c r="BJ68" s="4" t="s">
        <v>89</v>
      </c>
      <c r="BK68" s="4" t="s">
        <v>90</v>
      </c>
      <c r="BL68" s="14" t="s">
        <v>107</v>
      </c>
      <c r="BM68" s="11">
        <f>+VLOOKUP(BL68,Supervisores!A:B,2,0)</f>
        <v>43985744</v>
      </c>
      <c r="BN68" s="71" t="s">
        <v>623</v>
      </c>
      <c r="BO68" s="69" t="s">
        <v>624</v>
      </c>
      <c r="BP68" s="58">
        <v>46051</v>
      </c>
      <c r="BQ68" s="65" t="s">
        <v>83</v>
      </c>
      <c r="BR68" s="65" t="s">
        <v>83</v>
      </c>
      <c r="BS68" s="65" t="s">
        <v>83</v>
      </c>
      <c r="BT68" s="65" t="s">
        <v>83</v>
      </c>
      <c r="BU68" s="65" t="s">
        <v>83</v>
      </c>
      <c r="BV68" s="60" t="s">
        <v>95</v>
      </c>
      <c r="BW68" s="67" t="s">
        <v>96</v>
      </c>
      <c r="BX68" s="60">
        <v>8</v>
      </c>
      <c r="BY68" s="71" t="s">
        <v>625</v>
      </c>
      <c r="BZ68" s="59"/>
    </row>
    <row r="69" spans="1:78">
      <c r="A69" s="4" t="s">
        <v>76</v>
      </c>
      <c r="B69" s="4">
        <v>68</v>
      </c>
      <c r="C69" s="59"/>
      <c r="D69" s="4" t="str">
        <f t="shared" si="14"/>
        <v>MARLY CARDONA QUINTERO/JUAN PABLO GARCIA BEDOYA/LEYDY VIVIANA SÁNCHEZ GONZÁLEZ</v>
      </c>
      <c r="E69" s="60" t="s">
        <v>153</v>
      </c>
      <c r="F69" s="5" t="s">
        <v>78</v>
      </c>
      <c r="G69" s="60" t="s">
        <v>165</v>
      </c>
      <c r="H69" s="5" t="s">
        <v>78</v>
      </c>
      <c r="I69" s="60" t="s">
        <v>98</v>
      </c>
      <c r="J69" s="59">
        <v>3073</v>
      </c>
      <c r="K69" s="58">
        <v>46028</v>
      </c>
      <c r="L69" s="59">
        <v>3713</v>
      </c>
      <c r="M69" s="63">
        <v>88</v>
      </c>
      <c r="N69" s="10">
        <f>+VLOOKUP(M69,Hoja1!A:B,2,0)</f>
        <v>46029</v>
      </c>
      <c r="O69" s="10" t="s">
        <v>626</v>
      </c>
      <c r="P69" s="11" t="s">
        <v>627</v>
      </c>
      <c r="Q69" s="18" t="s">
        <v>83</v>
      </c>
      <c r="R69" s="4" t="str">
        <f t="shared" si="15"/>
        <v>PERSONA NATURAL</v>
      </c>
      <c r="S69" s="59">
        <v>98587167</v>
      </c>
      <c r="T69" s="59" t="s">
        <v>628</v>
      </c>
      <c r="U69" s="61" t="s">
        <v>102</v>
      </c>
      <c r="V69" s="58">
        <v>45437</v>
      </c>
      <c r="W69" s="10">
        <f t="shared" si="16"/>
        <v>46532</v>
      </c>
      <c r="X69" s="59">
        <v>93151507</v>
      </c>
      <c r="Y69" s="59" t="s">
        <v>552</v>
      </c>
      <c r="Z69" s="59"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69" s="4" t="s">
        <v>553</v>
      </c>
      <c r="AB69" s="4" t="s">
        <v>105</v>
      </c>
      <c r="AC69" s="4" t="s">
        <v>106</v>
      </c>
      <c r="AD69" s="58">
        <v>46029</v>
      </c>
      <c r="AE69" s="58">
        <v>46029</v>
      </c>
      <c r="AF69" s="58">
        <v>46029</v>
      </c>
      <c r="AG69" s="58">
        <v>46203</v>
      </c>
      <c r="AH69" s="10" t="e">
        <f>+VLOOKUP(P69,#REF!,5,0)</f>
        <v>#REF!</v>
      </c>
      <c r="AI69" s="4">
        <f t="shared" si="11"/>
        <v>0</v>
      </c>
      <c r="AJ69" s="58">
        <v>46029</v>
      </c>
      <c r="AK69" s="4">
        <f t="shared" si="17"/>
        <v>0</v>
      </c>
      <c r="AL69" s="4">
        <f t="shared" si="18"/>
        <v>174</v>
      </c>
      <c r="AM69" s="12">
        <f>+VLOOKUP(AA69,Honorarios!A:B,2,0)</f>
        <v>3328617</v>
      </c>
      <c r="AN69" s="12">
        <f t="shared" si="19"/>
        <v>19305978.599999998</v>
      </c>
      <c r="AO69" s="59">
        <v>9250094</v>
      </c>
      <c r="AP69" s="62">
        <v>13514184.599999998</v>
      </c>
      <c r="AQ69" s="63">
        <v>9240302</v>
      </c>
      <c r="AR69" s="64">
        <v>5791794</v>
      </c>
      <c r="AS69" s="63" t="s">
        <v>83</v>
      </c>
      <c r="AT69" s="62">
        <v>0</v>
      </c>
      <c r="AU69" s="63" t="s">
        <v>83</v>
      </c>
      <c r="AV69" s="62">
        <v>0</v>
      </c>
      <c r="AW69" s="63" t="s">
        <v>83</v>
      </c>
      <c r="AX69" s="62">
        <v>0</v>
      </c>
      <c r="AY69" s="63" t="s">
        <v>83</v>
      </c>
      <c r="AZ69" s="62">
        <v>0</v>
      </c>
      <c r="BA69" s="63" t="s">
        <v>83</v>
      </c>
      <c r="BB69" s="62">
        <v>0</v>
      </c>
      <c r="BC69" s="63" t="s">
        <v>83</v>
      </c>
      <c r="BD69" s="62">
        <v>0</v>
      </c>
      <c r="BE69" s="13">
        <f t="shared" si="20"/>
        <v>19305978.599999998</v>
      </c>
      <c r="BF69" s="59">
        <v>7201407771</v>
      </c>
      <c r="BG69" s="58">
        <v>46028</v>
      </c>
      <c r="BH69" s="59">
        <v>8201407848</v>
      </c>
      <c r="BI69" s="58">
        <v>46029</v>
      </c>
      <c r="BJ69" s="4" t="s">
        <v>89</v>
      </c>
      <c r="BK69" s="4" t="s">
        <v>90</v>
      </c>
      <c r="BL69" s="14" t="s">
        <v>107</v>
      </c>
      <c r="BM69" s="11">
        <f>+VLOOKUP(BL69,Supervisores!A:B,2,0)</f>
        <v>43985744</v>
      </c>
      <c r="BN69" s="71" t="s">
        <v>629</v>
      </c>
      <c r="BO69" s="69" t="s">
        <v>630</v>
      </c>
      <c r="BP69" s="58">
        <v>46051</v>
      </c>
      <c r="BQ69" s="65" t="s">
        <v>83</v>
      </c>
      <c r="BR69" s="65" t="s">
        <v>83</v>
      </c>
      <c r="BS69" s="65" t="s">
        <v>83</v>
      </c>
      <c r="BT69" s="65" t="s">
        <v>83</v>
      </c>
      <c r="BU69" s="65" t="s">
        <v>83</v>
      </c>
      <c r="BV69" s="60" t="s">
        <v>95</v>
      </c>
      <c r="BW69" s="67" t="s">
        <v>96</v>
      </c>
      <c r="BX69" s="60">
        <v>8</v>
      </c>
      <c r="BY69" s="71" t="s">
        <v>631</v>
      </c>
      <c r="BZ69" s="59"/>
    </row>
    <row r="70" spans="1:78">
      <c r="A70" s="4" t="s">
        <v>76</v>
      </c>
      <c r="B70" s="4">
        <v>69</v>
      </c>
      <c r="C70" s="59"/>
      <c r="D70" s="4" t="str">
        <f t="shared" si="14"/>
        <v>MARLY CARDONA QUINTERO/JUAN PABLO GARCIA BEDOYA/LEYDY VIVIANA SÁNCHEZ GONZÁLEZ</v>
      </c>
      <c r="E70" s="60" t="s">
        <v>153</v>
      </c>
      <c r="F70" s="5" t="s">
        <v>78</v>
      </c>
      <c r="G70" s="60" t="s">
        <v>165</v>
      </c>
      <c r="H70" s="5" t="s">
        <v>78</v>
      </c>
      <c r="I70" s="60" t="s">
        <v>98</v>
      </c>
      <c r="J70" s="59">
        <v>3075</v>
      </c>
      <c r="K70" s="58">
        <v>46028</v>
      </c>
      <c r="L70" s="59">
        <v>3714</v>
      </c>
      <c r="M70" s="63">
        <v>88</v>
      </c>
      <c r="N70" s="10">
        <f>+VLOOKUP(M70,Hoja1!A:B,2,0)</f>
        <v>46029</v>
      </c>
      <c r="O70" s="10" t="s">
        <v>632</v>
      </c>
      <c r="P70" s="11" t="s">
        <v>633</v>
      </c>
      <c r="Q70" s="18" t="s">
        <v>83</v>
      </c>
      <c r="R70" s="4" t="str">
        <f t="shared" si="15"/>
        <v>PERSONA NATURAL</v>
      </c>
      <c r="S70" s="59">
        <v>1041325149</v>
      </c>
      <c r="T70" s="59" t="s">
        <v>634</v>
      </c>
      <c r="U70" s="61" t="s">
        <v>84</v>
      </c>
      <c r="V70" s="58">
        <v>45847</v>
      </c>
      <c r="W70" s="10">
        <f t="shared" si="16"/>
        <v>46943</v>
      </c>
      <c r="X70" s="59">
        <v>93151507</v>
      </c>
      <c r="Y70" s="59" t="s">
        <v>635</v>
      </c>
      <c r="Z70" s="59"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AA70" s="4" t="s">
        <v>219</v>
      </c>
      <c r="AB70" s="4" t="s">
        <v>105</v>
      </c>
      <c r="AC70" s="4" t="s">
        <v>106</v>
      </c>
      <c r="AD70" s="58">
        <v>46029</v>
      </c>
      <c r="AE70" s="58">
        <v>46029</v>
      </c>
      <c r="AF70" s="58">
        <v>46029</v>
      </c>
      <c r="AG70" s="58">
        <v>46295</v>
      </c>
      <c r="AH70" s="10" t="e">
        <f>+VLOOKUP(P70,#REF!,5,0)</f>
        <v>#REF!</v>
      </c>
      <c r="AI70" s="4">
        <f t="shared" si="11"/>
        <v>0</v>
      </c>
      <c r="AJ70" s="58">
        <v>46029</v>
      </c>
      <c r="AK70" s="4">
        <f t="shared" si="17"/>
        <v>0</v>
      </c>
      <c r="AL70" s="4">
        <f t="shared" si="18"/>
        <v>264</v>
      </c>
      <c r="AM70" s="12">
        <f>+VLOOKUP(AA70,Honorarios!A:B,2,0)</f>
        <v>3694240</v>
      </c>
      <c r="AN70" s="12">
        <f t="shared" si="19"/>
        <v>32509312</v>
      </c>
      <c r="AO70" s="59">
        <v>9250094</v>
      </c>
      <c r="AP70" s="62">
        <v>22756518</v>
      </c>
      <c r="AQ70" s="63">
        <v>9240302</v>
      </c>
      <c r="AR70" s="64">
        <v>9752794</v>
      </c>
      <c r="AS70" s="63" t="s">
        <v>83</v>
      </c>
      <c r="AT70" s="62">
        <v>0</v>
      </c>
      <c r="AU70" s="63" t="s">
        <v>83</v>
      </c>
      <c r="AV70" s="62">
        <v>0</v>
      </c>
      <c r="AW70" s="63" t="s">
        <v>83</v>
      </c>
      <c r="AX70" s="62">
        <v>0</v>
      </c>
      <c r="AY70" s="63" t="s">
        <v>83</v>
      </c>
      <c r="AZ70" s="62">
        <v>0</v>
      </c>
      <c r="BA70" s="63" t="s">
        <v>83</v>
      </c>
      <c r="BB70" s="62">
        <v>0</v>
      </c>
      <c r="BC70" s="63" t="s">
        <v>83</v>
      </c>
      <c r="BD70" s="62">
        <v>0</v>
      </c>
      <c r="BE70" s="13">
        <f t="shared" si="20"/>
        <v>32509312</v>
      </c>
      <c r="BF70" s="59">
        <v>7201407773</v>
      </c>
      <c r="BG70" s="58">
        <v>46028</v>
      </c>
      <c r="BH70" s="59">
        <v>8201407850</v>
      </c>
      <c r="BI70" s="58">
        <v>46029</v>
      </c>
      <c r="BJ70" s="4" t="s">
        <v>89</v>
      </c>
      <c r="BK70" s="4" t="s">
        <v>90</v>
      </c>
      <c r="BL70" s="14" t="s">
        <v>107</v>
      </c>
      <c r="BM70" s="11">
        <f>+VLOOKUP(BL70,Supervisores!A:B,2,0)</f>
        <v>43985744</v>
      </c>
      <c r="BN70" s="71" t="s">
        <v>636</v>
      </c>
      <c r="BO70" s="69" t="s">
        <v>637</v>
      </c>
      <c r="BP70" s="58">
        <v>46051</v>
      </c>
      <c r="BQ70" s="65" t="s">
        <v>83</v>
      </c>
      <c r="BR70" s="65" t="s">
        <v>83</v>
      </c>
      <c r="BS70" s="65" t="s">
        <v>83</v>
      </c>
      <c r="BT70" s="65" t="s">
        <v>83</v>
      </c>
      <c r="BU70" s="65" t="s">
        <v>83</v>
      </c>
      <c r="BV70" s="60" t="s">
        <v>95</v>
      </c>
      <c r="BW70" s="67" t="s">
        <v>96</v>
      </c>
      <c r="BX70" s="60">
        <v>8</v>
      </c>
      <c r="BY70" s="71" t="s">
        <v>638</v>
      </c>
      <c r="BZ70" s="59"/>
    </row>
    <row r="71" spans="1:78">
      <c r="A71" s="4" t="s">
        <v>76</v>
      </c>
      <c r="B71" s="4">
        <v>70</v>
      </c>
      <c r="C71" s="59"/>
      <c r="D71" s="4" t="str">
        <f t="shared" si="14"/>
        <v>MARLY CARDONA QUINTERO/JUAN PABLO GARCIA BEDOYA/LEYDY VIVIANA SÁNCHEZ GONZÁLEZ</v>
      </c>
      <c r="E71" s="60" t="s">
        <v>153</v>
      </c>
      <c r="F71" s="5" t="s">
        <v>78</v>
      </c>
      <c r="G71" s="60" t="s">
        <v>165</v>
      </c>
      <c r="H71" s="5" t="s">
        <v>78</v>
      </c>
      <c r="I71" s="60" t="s">
        <v>98</v>
      </c>
      <c r="J71" s="59">
        <v>3076</v>
      </c>
      <c r="K71" s="58">
        <v>46028</v>
      </c>
      <c r="L71" s="59">
        <v>3715</v>
      </c>
      <c r="M71" s="63">
        <v>88</v>
      </c>
      <c r="N71" s="10">
        <f>+VLOOKUP(M71,Hoja1!A:B,2,0)</f>
        <v>46029</v>
      </c>
      <c r="O71" s="10" t="s">
        <v>639</v>
      </c>
      <c r="P71" s="11" t="s">
        <v>640</v>
      </c>
      <c r="Q71" s="18" t="s">
        <v>83</v>
      </c>
      <c r="R71" s="4" t="str">
        <f t="shared" si="15"/>
        <v>PERSONA NATURAL</v>
      </c>
      <c r="S71" s="59">
        <v>1000411873</v>
      </c>
      <c r="T71" s="59" t="s">
        <v>641</v>
      </c>
      <c r="U71" s="61" t="s">
        <v>102</v>
      </c>
      <c r="V71" s="58">
        <v>45890</v>
      </c>
      <c r="W71" s="10">
        <f t="shared" si="16"/>
        <v>46986</v>
      </c>
      <c r="X71" s="59">
        <v>93151507</v>
      </c>
      <c r="Y71" s="59" t="s">
        <v>642</v>
      </c>
      <c r="Z71" s="59" t="str">
        <f t="shared" si="13"/>
        <v>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v>
      </c>
      <c r="AA71" s="4" t="s">
        <v>140</v>
      </c>
      <c r="AB71" s="4" t="s">
        <v>105</v>
      </c>
      <c r="AC71" s="4" t="s">
        <v>106</v>
      </c>
      <c r="AD71" s="58">
        <v>46029</v>
      </c>
      <c r="AE71" s="58">
        <v>46029</v>
      </c>
      <c r="AF71" s="58">
        <v>46029</v>
      </c>
      <c r="AG71" s="58">
        <v>46295</v>
      </c>
      <c r="AH71" s="10" t="e">
        <f>+VLOOKUP(P71,#REF!,5,0)</f>
        <v>#REF!</v>
      </c>
      <c r="AI71" s="4">
        <f t="shared" si="11"/>
        <v>0</v>
      </c>
      <c r="AJ71" s="58">
        <v>46029</v>
      </c>
      <c r="AK71" s="4">
        <f t="shared" si="17"/>
        <v>0</v>
      </c>
      <c r="AL71" s="4">
        <f t="shared" si="18"/>
        <v>264</v>
      </c>
      <c r="AM71" s="12">
        <f>+VLOOKUP(AA71,Honorarios!A:B,2,0)</f>
        <v>5164679</v>
      </c>
      <c r="AN71" s="12">
        <f t="shared" si="19"/>
        <v>45449175.200000003</v>
      </c>
      <c r="AO71" s="63" t="s">
        <v>643</v>
      </c>
      <c r="AP71" s="62">
        <v>31814423</v>
      </c>
      <c r="AQ71" s="63" t="s">
        <v>644</v>
      </c>
      <c r="AR71" s="64">
        <v>13634752</v>
      </c>
      <c r="AS71" s="63" t="s">
        <v>83</v>
      </c>
      <c r="AT71" s="62">
        <v>0</v>
      </c>
      <c r="AU71" s="63" t="s">
        <v>83</v>
      </c>
      <c r="AV71" s="62">
        <v>0</v>
      </c>
      <c r="AW71" s="63" t="s">
        <v>83</v>
      </c>
      <c r="AX71" s="62">
        <v>0</v>
      </c>
      <c r="AY71" s="63" t="s">
        <v>83</v>
      </c>
      <c r="AZ71" s="62">
        <v>0</v>
      </c>
      <c r="BA71" s="63" t="s">
        <v>83</v>
      </c>
      <c r="BB71" s="62">
        <v>0</v>
      </c>
      <c r="BC71" s="63" t="s">
        <v>83</v>
      </c>
      <c r="BD71" s="62">
        <v>0</v>
      </c>
      <c r="BE71" s="13">
        <f t="shared" si="20"/>
        <v>45449175</v>
      </c>
      <c r="BF71" s="59">
        <v>7201407774</v>
      </c>
      <c r="BG71" s="58">
        <v>46028</v>
      </c>
      <c r="BH71" s="59">
        <v>8201407851</v>
      </c>
      <c r="BI71" s="58">
        <v>46029</v>
      </c>
      <c r="BJ71" s="4" t="s">
        <v>89</v>
      </c>
      <c r="BK71" s="4" t="s">
        <v>90</v>
      </c>
      <c r="BL71" s="14" t="s">
        <v>107</v>
      </c>
      <c r="BM71" s="11">
        <f>+VLOOKUP(BL71,Supervisores!A:B,2,0)</f>
        <v>43985744</v>
      </c>
      <c r="BN71" s="71" t="s">
        <v>645</v>
      </c>
      <c r="BO71" s="69" t="s">
        <v>646</v>
      </c>
      <c r="BP71" s="58">
        <v>46051</v>
      </c>
      <c r="BQ71" s="65" t="s">
        <v>83</v>
      </c>
      <c r="BR71" s="65" t="s">
        <v>83</v>
      </c>
      <c r="BS71" s="65" t="s">
        <v>83</v>
      </c>
      <c r="BT71" s="65" t="s">
        <v>83</v>
      </c>
      <c r="BU71" s="65" t="s">
        <v>83</v>
      </c>
      <c r="BV71" s="60" t="s">
        <v>95</v>
      </c>
      <c r="BW71" s="67" t="s">
        <v>96</v>
      </c>
      <c r="BX71" s="60">
        <v>8</v>
      </c>
      <c r="BY71" s="71" t="s">
        <v>647</v>
      </c>
      <c r="BZ71" s="59"/>
    </row>
    <row r="72" spans="1:78">
      <c r="A72" s="4" t="s">
        <v>76</v>
      </c>
      <c r="B72" s="4">
        <v>71</v>
      </c>
      <c r="C72" s="59"/>
      <c r="D72" s="4" t="str">
        <f t="shared" si="14"/>
        <v>JOHNATTAN STEVEN OROZCO/JUAN PABLO GARCIA BEDOYA/LEYDY VIVIANA SÁNCHEZ GONZÁLEZ</v>
      </c>
      <c r="E72" s="60" t="s">
        <v>77</v>
      </c>
      <c r="F72" s="5" t="s">
        <v>78</v>
      </c>
      <c r="G72" s="60" t="s">
        <v>165</v>
      </c>
      <c r="H72" s="5" t="s">
        <v>78</v>
      </c>
      <c r="I72" s="60" t="s">
        <v>98</v>
      </c>
      <c r="J72" s="59">
        <v>3077</v>
      </c>
      <c r="K72" s="58">
        <v>46028</v>
      </c>
      <c r="L72" s="59">
        <v>3716</v>
      </c>
      <c r="M72" s="63">
        <v>88</v>
      </c>
      <c r="N72" s="10">
        <f>+VLOOKUP(M72,Hoja1!A:B,2,0)</f>
        <v>46029</v>
      </c>
      <c r="O72" s="10" t="s">
        <v>648</v>
      </c>
      <c r="P72" s="11" t="s">
        <v>649</v>
      </c>
      <c r="Q72" s="18" t="s">
        <v>83</v>
      </c>
      <c r="R72" s="4" t="str">
        <f t="shared" si="15"/>
        <v>PERSONA NATURAL</v>
      </c>
      <c r="S72" s="59">
        <v>1041228782</v>
      </c>
      <c r="T72" s="59" t="s">
        <v>650</v>
      </c>
      <c r="U72" s="61" t="s">
        <v>84</v>
      </c>
      <c r="V72" s="58">
        <v>45070</v>
      </c>
      <c r="W72" s="10">
        <f t="shared" si="16"/>
        <v>46166</v>
      </c>
      <c r="X72" s="59">
        <v>93151507</v>
      </c>
      <c r="Y72" s="59" t="s">
        <v>103</v>
      </c>
      <c r="Z72" s="59"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72" s="4" t="s">
        <v>115</v>
      </c>
      <c r="AB72" s="4" t="s">
        <v>105</v>
      </c>
      <c r="AC72" s="4" t="s">
        <v>106</v>
      </c>
      <c r="AD72" s="58">
        <v>46029</v>
      </c>
      <c r="AE72" s="58">
        <v>46029</v>
      </c>
      <c r="AF72" s="58">
        <v>46029</v>
      </c>
      <c r="AG72" s="58">
        <v>46295</v>
      </c>
      <c r="AH72" s="10" t="e">
        <f>+VLOOKUP(P72,#REF!,5,0)</f>
        <v>#REF!</v>
      </c>
      <c r="AI72" s="4">
        <f t="shared" si="11"/>
        <v>0</v>
      </c>
      <c r="AJ72" s="58">
        <v>46029</v>
      </c>
      <c r="AK72" s="4">
        <f t="shared" si="17"/>
        <v>0</v>
      </c>
      <c r="AL72" s="4">
        <f t="shared" si="18"/>
        <v>264</v>
      </c>
      <c r="AM72" s="12">
        <f>+VLOOKUP(AA72,Honorarios!A:B,2,0)</f>
        <v>4818574</v>
      </c>
      <c r="AN72" s="12">
        <f t="shared" si="19"/>
        <v>42403451.200000003</v>
      </c>
      <c r="AO72" s="59">
        <v>9250094</v>
      </c>
      <c r="AP72" s="62">
        <v>29682416</v>
      </c>
      <c r="AQ72" s="63">
        <v>9240302</v>
      </c>
      <c r="AR72" s="64">
        <v>12721035</v>
      </c>
      <c r="AS72" s="63" t="s">
        <v>83</v>
      </c>
      <c r="AT72" s="62">
        <v>0</v>
      </c>
      <c r="AU72" s="63" t="s">
        <v>83</v>
      </c>
      <c r="AV72" s="62">
        <v>0</v>
      </c>
      <c r="AW72" s="63" t="s">
        <v>83</v>
      </c>
      <c r="AX72" s="62">
        <v>0</v>
      </c>
      <c r="AY72" s="63" t="s">
        <v>83</v>
      </c>
      <c r="AZ72" s="62">
        <v>0</v>
      </c>
      <c r="BA72" s="63" t="s">
        <v>83</v>
      </c>
      <c r="BB72" s="62">
        <v>0</v>
      </c>
      <c r="BC72" s="63" t="s">
        <v>83</v>
      </c>
      <c r="BD72" s="62">
        <v>0</v>
      </c>
      <c r="BE72" s="13">
        <f t="shared" si="20"/>
        <v>42403451</v>
      </c>
      <c r="BF72" s="59">
        <v>7201407775</v>
      </c>
      <c r="BG72" s="58">
        <v>46028</v>
      </c>
      <c r="BH72" s="59">
        <v>8201407852</v>
      </c>
      <c r="BI72" s="58">
        <v>46029</v>
      </c>
      <c r="BJ72" s="4" t="s">
        <v>89</v>
      </c>
      <c r="BK72" s="4" t="s">
        <v>90</v>
      </c>
      <c r="BL72" s="14" t="s">
        <v>107</v>
      </c>
      <c r="BM72" s="11">
        <f>+VLOOKUP(BL72,Supervisores!A:B,2,0)</f>
        <v>43985744</v>
      </c>
      <c r="BN72" s="71" t="s">
        <v>651</v>
      </c>
      <c r="BO72" s="69" t="s">
        <v>652</v>
      </c>
      <c r="BP72" s="58">
        <v>46051</v>
      </c>
      <c r="BQ72" s="65" t="s">
        <v>83</v>
      </c>
      <c r="BR72" s="65" t="s">
        <v>83</v>
      </c>
      <c r="BS72" s="65" t="s">
        <v>83</v>
      </c>
      <c r="BT72" s="65" t="s">
        <v>83</v>
      </c>
      <c r="BU72" s="65" t="s">
        <v>83</v>
      </c>
      <c r="BV72" s="60" t="s">
        <v>95</v>
      </c>
      <c r="BW72" s="67" t="s">
        <v>96</v>
      </c>
      <c r="BX72" s="60">
        <v>8</v>
      </c>
      <c r="BY72" s="71" t="s">
        <v>653</v>
      </c>
      <c r="BZ72" s="59"/>
    </row>
    <row r="73" spans="1:78">
      <c r="A73" s="4" t="s">
        <v>76</v>
      </c>
      <c r="B73" s="4">
        <v>72</v>
      </c>
      <c r="C73" s="59"/>
      <c r="D73" s="4" t="str">
        <f t="shared" si="14"/>
        <v>JOHNATTAN STEVEN OROZCO/JUAN PABLO GARCIA BEDOYA/LEYDY VIVIANA SÁNCHEZ GONZÁLEZ</v>
      </c>
      <c r="E73" s="60" t="s">
        <v>77</v>
      </c>
      <c r="F73" s="5" t="s">
        <v>78</v>
      </c>
      <c r="G73" s="60" t="s">
        <v>165</v>
      </c>
      <c r="H73" s="5" t="s">
        <v>78</v>
      </c>
      <c r="I73" s="60" t="s">
        <v>98</v>
      </c>
      <c r="J73" s="59">
        <v>3077</v>
      </c>
      <c r="K73" s="58">
        <v>46028</v>
      </c>
      <c r="L73" s="59">
        <v>3717</v>
      </c>
      <c r="M73" s="63">
        <v>88</v>
      </c>
      <c r="N73" s="10">
        <f>+VLOOKUP(M73,Hoja1!A:B,2,0)</f>
        <v>46029</v>
      </c>
      <c r="O73" s="10" t="s">
        <v>654</v>
      </c>
      <c r="P73" s="11" t="s">
        <v>655</v>
      </c>
      <c r="Q73" s="18" t="s">
        <v>83</v>
      </c>
      <c r="R73" s="4" t="str">
        <f t="shared" si="15"/>
        <v>PERSONA NATURAL</v>
      </c>
      <c r="S73" s="59">
        <v>43535040</v>
      </c>
      <c r="T73" s="59" t="s">
        <v>656</v>
      </c>
      <c r="U73" s="61" t="s">
        <v>84</v>
      </c>
      <c r="V73" s="58">
        <v>45071</v>
      </c>
      <c r="W73" s="10">
        <f t="shared" si="16"/>
        <v>46167</v>
      </c>
      <c r="X73" s="59">
        <v>93151507</v>
      </c>
      <c r="Y73" s="59" t="s">
        <v>103</v>
      </c>
      <c r="Z73" s="59"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73" s="4" t="s">
        <v>115</v>
      </c>
      <c r="AB73" s="4" t="s">
        <v>105</v>
      </c>
      <c r="AC73" s="4" t="s">
        <v>106</v>
      </c>
      <c r="AD73" s="58">
        <v>46029</v>
      </c>
      <c r="AE73" s="58">
        <v>46029</v>
      </c>
      <c r="AF73" s="58">
        <v>46029</v>
      </c>
      <c r="AG73" s="58">
        <v>46295</v>
      </c>
      <c r="AH73" s="10" t="e">
        <f>+VLOOKUP(P73,#REF!,5,0)</f>
        <v>#REF!</v>
      </c>
      <c r="AI73" s="4">
        <f t="shared" si="11"/>
        <v>0</v>
      </c>
      <c r="AJ73" s="58">
        <v>46029</v>
      </c>
      <c r="AK73" s="4">
        <f t="shared" si="17"/>
        <v>0</v>
      </c>
      <c r="AL73" s="4">
        <f t="shared" si="18"/>
        <v>264</v>
      </c>
      <c r="AM73" s="12">
        <f>+VLOOKUP(AA73,Honorarios!A:B,2,0)</f>
        <v>4818574</v>
      </c>
      <c r="AN73" s="12">
        <f t="shared" si="19"/>
        <v>42403451.200000003</v>
      </c>
      <c r="AO73" s="59">
        <v>9250094</v>
      </c>
      <c r="AP73" s="62">
        <v>29682416</v>
      </c>
      <c r="AQ73" s="63">
        <v>9240302</v>
      </c>
      <c r="AR73" s="64">
        <v>12721035</v>
      </c>
      <c r="AS73" s="63" t="s">
        <v>83</v>
      </c>
      <c r="AT73" s="62">
        <v>0</v>
      </c>
      <c r="AU73" s="63" t="s">
        <v>83</v>
      </c>
      <c r="AV73" s="62">
        <v>0</v>
      </c>
      <c r="AW73" s="63" t="s">
        <v>83</v>
      </c>
      <c r="AX73" s="62">
        <v>0</v>
      </c>
      <c r="AY73" s="63" t="s">
        <v>83</v>
      </c>
      <c r="AZ73" s="62">
        <v>0</v>
      </c>
      <c r="BA73" s="63" t="s">
        <v>83</v>
      </c>
      <c r="BB73" s="62">
        <v>0</v>
      </c>
      <c r="BC73" s="63" t="s">
        <v>83</v>
      </c>
      <c r="BD73" s="62">
        <v>0</v>
      </c>
      <c r="BE73" s="13">
        <f t="shared" si="20"/>
        <v>42403451</v>
      </c>
      <c r="BF73" s="59">
        <v>7201407776</v>
      </c>
      <c r="BG73" s="58">
        <v>46028</v>
      </c>
      <c r="BH73" s="59">
        <v>8201407853</v>
      </c>
      <c r="BI73" s="58">
        <v>46029</v>
      </c>
      <c r="BJ73" s="4" t="s">
        <v>89</v>
      </c>
      <c r="BK73" s="4" t="s">
        <v>90</v>
      </c>
      <c r="BL73" s="14" t="s">
        <v>107</v>
      </c>
      <c r="BM73" s="11">
        <f>+VLOOKUP(BL73,Supervisores!A:B,2,0)</f>
        <v>43985744</v>
      </c>
      <c r="BN73" s="71" t="s">
        <v>657</v>
      </c>
      <c r="BO73" s="69" t="s">
        <v>658</v>
      </c>
      <c r="BP73" s="58">
        <v>46051</v>
      </c>
      <c r="BQ73" s="65" t="s">
        <v>83</v>
      </c>
      <c r="BR73" s="65" t="s">
        <v>83</v>
      </c>
      <c r="BS73" s="65" t="s">
        <v>83</v>
      </c>
      <c r="BT73" s="65" t="s">
        <v>83</v>
      </c>
      <c r="BU73" s="65" t="s">
        <v>83</v>
      </c>
      <c r="BV73" s="60" t="s">
        <v>95</v>
      </c>
      <c r="BW73" s="67" t="s">
        <v>96</v>
      </c>
      <c r="BX73" s="60">
        <v>8</v>
      </c>
      <c r="BY73" s="71" t="s">
        <v>659</v>
      </c>
      <c r="BZ73" s="59"/>
    </row>
    <row r="74" spans="1:78">
      <c r="A74" s="4" t="s">
        <v>76</v>
      </c>
      <c r="B74" s="4">
        <v>73</v>
      </c>
      <c r="C74" s="59"/>
      <c r="D74" s="4" t="str">
        <f t="shared" si="14"/>
        <v>JOHNATTAN STEVEN OROZCO/JUAN PABLO GARCIA BEDOYA/LEYDY VIVIANA SÁNCHEZ GONZÁLEZ</v>
      </c>
      <c r="E74" s="60" t="s">
        <v>77</v>
      </c>
      <c r="F74" s="5" t="s">
        <v>78</v>
      </c>
      <c r="G74" s="60" t="s">
        <v>165</v>
      </c>
      <c r="H74" s="5" t="s">
        <v>78</v>
      </c>
      <c r="I74" s="60" t="s">
        <v>98</v>
      </c>
      <c r="J74" s="59">
        <v>3078</v>
      </c>
      <c r="K74" s="58">
        <v>46028</v>
      </c>
      <c r="L74" s="59">
        <v>3718</v>
      </c>
      <c r="M74" s="63">
        <v>88</v>
      </c>
      <c r="N74" s="10">
        <f>+VLOOKUP(M74,Hoja1!A:B,2,0)</f>
        <v>46029</v>
      </c>
      <c r="O74" s="10" t="s">
        <v>660</v>
      </c>
      <c r="P74" s="11" t="s">
        <v>661</v>
      </c>
      <c r="Q74" s="18" t="s">
        <v>83</v>
      </c>
      <c r="R74" s="4" t="str">
        <f t="shared" si="15"/>
        <v>PERSONA NATURAL</v>
      </c>
      <c r="S74" s="59">
        <v>1017224103</v>
      </c>
      <c r="T74" s="59" t="s">
        <v>662</v>
      </c>
      <c r="U74" s="61" t="s">
        <v>84</v>
      </c>
      <c r="V74" s="58">
        <v>46013</v>
      </c>
      <c r="W74" s="10">
        <f t="shared" si="16"/>
        <v>47109</v>
      </c>
      <c r="X74" s="59">
        <v>93151507</v>
      </c>
      <c r="Y74" s="59" t="s">
        <v>663</v>
      </c>
      <c r="Z74" s="59" t="str">
        <f t="shared" si="13"/>
        <v>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v>
      </c>
      <c r="AA74" s="4" t="s">
        <v>140</v>
      </c>
      <c r="AB74" s="4" t="s">
        <v>105</v>
      </c>
      <c r="AC74" s="4" t="s">
        <v>106</v>
      </c>
      <c r="AD74" s="58">
        <v>46029</v>
      </c>
      <c r="AE74" s="58">
        <v>46029</v>
      </c>
      <c r="AF74" s="58">
        <v>46029</v>
      </c>
      <c r="AG74" s="58">
        <v>46295</v>
      </c>
      <c r="AH74" s="10" t="e">
        <f>+VLOOKUP(P74,#REF!,5,0)</f>
        <v>#REF!</v>
      </c>
      <c r="AI74" s="4">
        <f t="shared" si="11"/>
        <v>0</v>
      </c>
      <c r="AJ74" s="58">
        <v>46029</v>
      </c>
      <c r="AK74" s="4">
        <f t="shared" si="17"/>
        <v>0</v>
      </c>
      <c r="AL74" s="4">
        <f t="shared" si="18"/>
        <v>264</v>
      </c>
      <c r="AM74" s="12">
        <f>+VLOOKUP(AA74,Honorarios!A:B,2,0)</f>
        <v>5164679</v>
      </c>
      <c r="AN74" s="12">
        <f t="shared" si="19"/>
        <v>45449175.200000003</v>
      </c>
      <c r="AO74" s="63" t="s">
        <v>643</v>
      </c>
      <c r="AP74" s="62">
        <v>36359340</v>
      </c>
      <c r="AQ74" s="63" t="s">
        <v>644</v>
      </c>
      <c r="AR74" s="64">
        <v>9089835</v>
      </c>
      <c r="AS74" s="63" t="s">
        <v>83</v>
      </c>
      <c r="AT74" s="62">
        <v>0</v>
      </c>
      <c r="AU74" s="63" t="s">
        <v>83</v>
      </c>
      <c r="AV74" s="62">
        <v>0</v>
      </c>
      <c r="AW74" s="63" t="s">
        <v>83</v>
      </c>
      <c r="AX74" s="62">
        <v>0</v>
      </c>
      <c r="AY74" s="63" t="s">
        <v>83</v>
      </c>
      <c r="AZ74" s="62">
        <v>0</v>
      </c>
      <c r="BA74" s="63" t="s">
        <v>83</v>
      </c>
      <c r="BB74" s="62">
        <v>0</v>
      </c>
      <c r="BC74" s="63" t="s">
        <v>83</v>
      </c>
      <c r="BD74" s="62">
        <v>0</v>
      </c>
      <c r="BE74" s="13">
        <f t="shared" si="20"/>
        <v>45449175</v>
      </c>
      <c r="BF74" s="59">
        <v>7201407777</v>
      </c>
      <c r="BG74" s="58">
        <v>46028</v>
      </c>
      <c r="BH74" s="59">
        <v>8201407854</v>
      </c>
      <c r="BI74" s="58">
        <v>46029</v>
      </c>
      <c r="BJ74" s="4" t="s">
        <v>89</v>
      </c>
      <c r="BK74" s="4" t="s">
        <v>90</v>
      </c>
      <c r="BL74" s="14" t="s">
        <v>107</v>
      </c>
      <c r="BM74" s="11">
        <f>+VLOOKUP(BL74,Supervisores!A:B,2,0)</f>
        <v>43985744</v>
      </c>
      <c r="BN74" s="71" t="s">
        <v>664</v>
      </c>
      <c r="BO74" s="69" t="s">
        <v>665</v>
      </c>
      <c r="BP74" s="58">
        <v>46051</v>
      </c>
      <c r="BQ74" s="65" t="s">
        <v>83</v>
      </c>
      <c r="BR74" s="65" t="s">
        <v>83</v>
      </c>
      <c r="BS74" s="65" t="s">
        <v>83</v>
      </c>
      <c r="BT74" s="65" t="s">
        <v>83</v>
      </c>
      <c r="BU74" s="65" t="s">
        <v>83</v>
      </c>
      <c r="BV74" s="60" t="s">
        <v>95</v>
      </c>
      <c r="BW74" s="67" t="s">
        <v>96</v>
      </c>
      <c r="BX74" s="60">
        <v>8</v>
      </c>
      <c r="BY74" s="71" t="s">
        <v>666</v>
      </c>
      <c r="BZ74" s="59"/>
    </row>
    <row r="75" spans="1:78">
      <c r="A75" s="4" t="s">
        <v>76</v>
      </c>
      <c r="B75" s="4">
        <v>74</v>
      </c>
      <c r="C75" s="59"/>
      <c r="D75" s="4" t="str">
        <f t="shared" si="14"/>
        <v>NIDIA BEDOYA LORA/MARIA FERNANDA PEREZ/LEYDY VIVIANA SÁNCHEZ GONZÁLEZ</v>
      </c>
      <c r="E75" s="60" t="s">
        <v>197</v>
      </c>
      <c r="F75" s="5" t="s">
        <v>78</v>
      </c>
      <c r="G75" s="5" t="s">
        <v>187</v>
      </c>
      <c r="H75" s="5" t="s">
        <v>78</v>
      </c>
      <c r="I75" s="60" t="s">
        <v>98</v>
      </c>
      <c r="J75" s="59">
        <v>3066</v>
      </c>
      <c r="K75" s="58">
        <v>46028</v>
      </c>
      <c r="L75" s="59">
        <v>3719</v>
      </c>
      <c r="M75" s="63">
        <v>88</v>
      </c>
      <c r="N75" s="10">
        <f>+VLOOKUP(M75,Hoja1!A:B,2,0)</f>
        <v>46029</v>
      </c>
      <c r="O75" s="10" t="s">
        <v>667</v>
      </c>
      <c r="P75" s="11" t="s">
        <v>668</v>
      </c>
      <c r="Q75" s="18" t="s">
        <v>83</v>
      </c>
      <c r="R75" s="4" t="str">
        <f t="shared" si="15"/>
        <v>PERSONA NATURAL</v>
      </c>
      <c r="S75" s="59">
        <v>98655659</v>
      </c>
      <c r="T75" s="59" t="s">
        <v>669</v>
      </c>
      <c r="U75" s="61" t="s">
        <v>102</v>
      </c>
      <c r="V75" s="58">
        <v>45427</v>
      </c>
      <c r="W75" s="10">
        <f t="shared" si="16"/>
        <v>46522</v>
      </c>
      <c r="X75" s="59">
        <v>93151507</v>
      </c>
      <c r="Y75" s="59" t="s">
        <v>670</v>
      </c>
      <c r="Z75" s="59"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75" s="4" t="s">
        <v>671</v>
      </c>
      <c r="AB75" s="4" t="s">
        <v>105</v>
      </c>
      <c r="AC75" s="4" t="s">
        <v>106</v>
      </c>
      <c r="AD75" s="58">
        <v>46029</v>
      </c>
      <c r="AE75" s="58">
        <v>46029</v>
      </c>
      <c r="AF75" s="58">
        <v>46029</v>
      </c>
      <c r="AG75" s="58">
        <v>46295</v>
      </c>
      <c r="AH75" s="10" t="e">
        <f>+VLOOKUP(P75,#REF!,5,0)</f>
        <v>#REF!</v>
      </c>
      <c r="AI75" s="4">
        <f t="shared" si="11"/>
        <v>0</v>
      </c>
      <c r="AJ75" s="58">
        <v>46029</v>
      </c>
      <c r="AK75" s="4">
        <f t="shared" si="17"/>
        <v>0</v>
      </c>
      <c r="AL75" s="4">
        <f t="shared" si="18"/>
        <v>264</v>
      </c>
      <c r="AM75" s="12">
        <f>+VLOOKUP(AA75,Honorarios!A:B,2,0)</f>
        <v>4818574</v>
      </c>
      <c r="AN75" s="12">
        <f t="shared" si="19"/>
        <v>42403451.200000003</v>
      </c>
      <c r="AO75" s="59">
        <v>9250094</v>
      </c>
      <c r="AP75" s="62">
        <v>29682416</v>
      </c>
      <c r="AQ75" s="63">
        <v>9240302</v>
      </c>
      <c r="AR75" s="64">
        <v>12721035</v>
      </c>
      <c r="AS75" s="63" t="s">
        <v>83</v>
      </c>
      <c r="AT75" s="62">
        <v>0</v>
      </c>
      <c r="AU75" s="63" t="s">
        <v>83</v>
      </c>
      <c r="AV75" s="62">
        <v>0</v>
      </c>
      <c r="AW75" s="63" t="s">
        <v>83</v>
      </c>
      <c r="AX75" s="62">
        <v>0</v>
      </c>
      <c r="AY75" s="63" t="s">
        <v>83</v>
      </c>
      <c r="AZ75" s="62">
        <v>0</v>
      </c>
      <c r="BA75" s="63" t="s">
        <v>83</v>
      </c>
      <c r="BB75" s="62">
        <v>0</v>
      </c>
      <c r="BC75" s="63" t="s">
        <v>83</v>
      </c>
      <c r="BD75" s="62">
        <v>0</v>
      </c>
      <c r="BE75" s="13">
        <f t="shared" si="20"/>
        <v>42403451</v>
      </c>
      <c r="BF75" s="59">
        <v>7201407759</v>
      </c>
      <c r="BG75" s="58">
        <v>46028</v>
      </c>
      <c r="BH75" s="59">
        <v>8201407836</v>
      </c>
      <c r="BI75" s="58">
        <v>46029</v>
      </c>
      <c r="BJ75" s="4" t="s">
        <v>89</v>
      </c>
      <c r="BK75" s="4" t="s">
        <v>90</v>
      </c>
      <c r="BL75" s="14" t="s">
        <v>107</v>
      </c>
      <c r="BM75" s="11">
        <f>+VLOOKUP(BL75,Supervisores!A:B,2,0)</f>
        <v>43985744</v>
      </c>
      <c r="BN75" s="71" t="s">
        <v>672</v>
      </c>
      <c r="BO75" s="69" t="s">
        <v>673</v>
      </c>
      <c r="BP75" s="58">
        <v>46051</v>
      </c>
      <c r="BQ75" s="65" t="s">
        <v>83</v>
      </c>
      <c r="BR75" s="65" t="s">
        <v>83</v>
      </c>
      <c r="BS75" s="65" t="s">
        <v>83</v>
      </c>
      <c r="BT75" s="65" t="s">
        <v>83</v>
      </c>
      <c r="BU75" s="65" t="s">
        <v>83</v>
      </c>
      <c r="BV75" s="60" t="s">
        <v>95</v>
      </c>
      <c r="BW75" s="67" t="s">
        <v>96</v>
      </c>
      <c r="BX75" s="60">
        <v>8</v>
      </c>
      <c r="BY75" s="71" t="s">
        <v>674</v>
      </c>
      <c r="BZ75" s="59"/>
    </row>
    <row r="76" spans="1:78">
      <c r="A76" s="4" t="s">
        <v>76</v>
      </c>
      <c r="B76" s="4">
        <v>75</v>
      </c>
      <c r="C76" s="59"/>
      <c r="D76" s="4" t="str">
        <f t="shared" si="14"/>
        <v>NIDIA BEDOYA LORA/MARIA FERNANDA PEREZ/LEYDY VIVIANA SÁNCHEZ GONZÁLEZ</v>
      </c>
      <c r="E76" s="60" t="s">
        <v>197</v>
      </c>
      <c r="F76" s="5" t="s">
        <v>78</v>
      </c>
      <c r="G76" s="5" t="s">
        <v>187</v>
      </c>
      <c r="H76" s="5" t="s">
        <v>78</v>
      </c>
      <c r="I76" s="60" t="s">
        <v>98</v>
      </c>
      <c r="J76" s="59">
        <v>3067</v>
      </c>
      <c r="K76" s="58">
        <v>46028</v>
      </c>
      <c r="L76" s="59">
        <v>3720</v>
      </c>
      <c r="M76" s="63">
        <v>88</v>
      </c>
      <c r="N76" s="10">
        <f>+VLOOKUP(M76,Hoja1!A:B,2,0)</f>
        <v>46029</v>
      </c>
      <c r="O76" s="10" t="s">
        <v>675</v>
      </c>
      <c r="P76" s="11" t="s">
        <v>676</v>
      </c>
      <c r="Q76" s="18" t="s">
        <v>83</v>
      </c>
      <c r="R76" s="4" t="str">
        <f t="shared" si="15"/>
        <v>PERSONA NATURAL</v>
      </c>
      <c r="S76" s="59">
        <v>71376700</v>
      </c>
      <c r="T76" s="59" t="s">
        <v>677</v>
      </c>
      <c r="U76" s="61" t="s">
        <v>102</v>
      </c>
      <c r="V76" s="58">
        <v>45386</v>
      </c>
      <c r="W76" s="10">
        <f t="shared" si="16"/>
        <v>46481</v>
      </c>
      <c r="X76" s="59">
        <v>93151507</v>
      </c>
      <c r="Y76" s="59" t="s">
        <v>678</v>
      </c>
      <c r="Z76" s="59" t="str">
        <f t="shared" si="13"/>
        <v>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v>
      </c>
      <c r="AA76" s="4" t="s">
        <v>149</v>
      </c>
      <c r="AB76" s="4" t="s">
        <v>105</v>
      </c>
      <c r="AC76" s="4" t="s">
        <v>106</v>
      </c>
      <c r="AD76" s="58">
        <v>46029</v>
      </c>
      <c r="AE76" s="58">
        <v>46029</v>
      </c>
      <c r="AF76" s="58">
        <v>46029</v>
      </c>
      <c r="AG76" s="58">
        <v>46295</v>
      </c>
      <c r="AH76" s="10" t="e">
        <f>+VLOOKUP(P76,#REF!,5,0)</f>
        <v>#REF!</v>
      </c>
      <c r="AI76" s="4">
        <f t="shared" si="11"/>
        <v>0</v>
      </c>
      <c r="AJ76" s="58">
        <v>46029</v>
      </c>
      <c r="AK76" s="4">
        <f t="shared" si="17"/>
        <v>0</v>
      </c>
      <c r="AL76" s="4">
        <f t="shared" si="18"/>
        <v>264</v>
      </c>
      <c r="AM76" s="12">
        <f>+VLOOKUP(AA76,Honorarios!A:B,2,0)</f>
        <v>5846908</v>
      </c>
      <c r="AN76" s="12">
        <f t="shared" si="19"/>
        <v>51452790.399999999</v>
      </c>
      <c r="AO76" s="59">
        <v>9250094</v>
      </c>
      <c r="AP76" s="62">
        <v>51452790</v>
      </c>
      <c r="AQ76" s="63" t="s">
        <v>83</v>
      </c>
      <c r="AR76" s="62">
        <v>0</v>
      </c>
      <c r="AS76" s="63" t="s">
        <v>83</v>
      </c>
      <c r="AT76" s="62">
        <v>0</v>
      </c>
      <c r="AU76" s="63" t="s">
        <v>83</v>
      </c>
      <c r="AV76" s="62">
        <v>0</v>
      </c>
      <c r="AW76" s="63" t="s">
        <v>83</v>
      </c>
      <c r="AX76" s="62">
        <v>0</v>
      </c>
      <c r="AY76" s="63" t="s">
        <v>83</v>
      </c>
      <c r="AZ76" s="62">
        <v>0</v>
      </c>
      <c r="BA76" s="63" t="s">
        <v>83</v>
      </c>
      <c r="BB76" s="62">
        <v>0</v>
      </c>
      <c r="BC76" s="63" t="s">
        <v>83</v>
      </c>
      <c r="BD76" s="62">
        <v>0</v>
      </c>
      <c r="BE76" s="13">
        <f t="shared" si="20"/>
        <v>51452790</v>
      </c>
      <c r="BF76" s="59">
        <v>7201407760</v>
      </c>
      <c r="BG76" s="58">
        <v>46028</v>
      </c>
      <c r="BH76" s="59">
        <v>8201407837</v>
      </c>
      <c r="BI76" s="58">
        <v>46029</v>
      </c>
      <c r="BJ76" s="4" t="s">
        <v>89</v>
      </c>
      <c r="BK76" s="4" t="s">
        <v>90</v>
      </c>
      <c r="BL76" s="14" t="s">
        <v>107</v>
      </c>
      <c r="BM76" s="11">
        <f>+VLOOKUP(BL76,Supervisores!A:B,2,0)</f>
        <v>43985744</v>
      </c>
      <c r="BN76" s="71" t="s">
        <v>679</v>
      </c>
      <c r="BO76" s="69" t="s">
        <v>680</v>
      </c>
      <c r="BP76" s="58">
        <v>46051</v>
      </c>
      <c r="BQ76" s="65">
        <v>46029</v>
      </c>
      <c r="BR76" s="63" t="s">
        <v>681</v>
      </c>
      <c r="BS76" s="65">
        <v>46029</v>
      </c>
      <c r="BT76" s="65">
        <v>46482</v>
      </c>
      <c r="BU76" s="65">
        <v>46029</v>
      </c>
      <c r="BV76" s="60" t="s">
        <v>95</v>
      </c>
      <c r="BW76" s="67" t="s">
        <v>96</v>
      </c>
      <c r="BX76" s="60">
        <v>10</v>
      </c>
      <c r="BY76" s="71" t="s">
        <v>682</v>
      </c>
      <c r="BZ76" s="59"/>
    </row>
    <row r="77" spans="1:78">
      <c r="A77" s="4" t="s">
        <v>76</v>
      </c>
      <c r="B77" s="4">
        <v>76</v>
      </c>
      <c r="C77" s="59"/>
      <c r="D77" s="4" t="str">
        <f t="shared" si="14"/>
        <v>NIDIA BEDOYA LORA/MARIA FERNANDA PEREZ/LEYDY VIVIANA SÁNCHEZ GONZÁLEZ</v>
      </c>
      <c r="E77" s="60" t="s">
        <v>197</v>
      </c>
      <c r="F77" s="5" t="s">
        <v>78</v>
      </c>
      <c r="G77" s="5" t="s">
        <v>187</v>
      </c>
      <c r="H77" s="5" t="s">
        <v>78</v>
      </c>
      <c r="I77" s="60" t="s">
        <v>98</v>
      </c>
      <c r="J77" s="59">
        <v>3068</v>
      </c>
      <c r="K77" s="58">
        <v>46028</v>
      </c>
      <c r="L77" s="59">
        <v>3721</v>
      </c>
      <c r="M77" s="63">
        <v>88</v>
      </c>
      <c r="N77" s="10">
        <f>+VLOOKUP(M77,Hoja1!A:B,2,0)</f>
        <v>46029</v>
      </c>
      <c r="O77" s="10" t="s">
        <v>683</v>
      </c>
      <c r="P77" s="11" t="s">
        <v>684</v>
      </c>
      <c r="Q77" s="18" t="s">
        <v>83</v>
      </c>
      <c r="R77" s="4" t="str">
        <f t="shared" si="15"/>
        <v>PERSONA NATURAL</v>
      </c>
      <c r="S77" s="59">
        <v>1036648675</v>
      </c>
      <c r="T77" s="59" t="s">
        <v>685</v>
      </c>
      <c r="U77" s="61" t="s">
        <v>102</v>
      </c>
      <c r="V77" s="58">
        <v>45644</v>
      </c>
      <c r="W77" s="10">
        <f t="shared" si="16"/>
        <v>46739</v>
      </c>
      <c r="X77" s="59">
        <v>93151507</v>
      </c>
      <c r="Y77" s="59" t="s">
        <v>130</v>
      </c>
      <c r="Z77" s="59" t="str">
        <f t="shared" si="13"/>
        <v>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AA77" s="4" t="s">
        <v>131</v>
      </c>
      <c r="AB77" s="4" t="s">
        <v>105</v>
      </c>
      <c r="AC77" s="4" t="s">
        <v>106</v>
      </c>
      <c r="AD77" s="58">
        <v>46029</v>
      </c>
      <c r="AE77" s="58">
        <v>46029</v>
      </c>
      <c r="AF77" s="58">
        <v>46029</v>
      </c>
      <c r="AG77" s="58">
        <v>46295</v>
      </c>
      <c r="AH77" s="10" t="e">
        <f>+VLOOKUP(P77,#REF!,5,0)</f>
        <v>#REF!</v>
      </c>
      <c r="AI77" s="4">
        <f t="shared" si="11"/>
        <v>0</v>
      </c>
      <c r="AJ77" s="58">
        <v>46029</v>
      </c>
      <c r="AK77" s="4">
        <f t="shared" si="17"/>
        <v>0</v>
      </c>
      <c r="AL77" s="4">
        <f t="shared" si="18"/>
        <v>264</v>
      </c>
      <c r="AM77" s="12">
        <f>+VLOOKUP(AA77,Honorarios!A:B,2,0)</f>
        <v>6576773</v>
      </c>
      <c r="AN77" s="12">
        <f t="shared" si="19"/>
        <v>57875602.399999999</v>
      </c>
      <c r="AO77" s="59">
        <v>9250094</v>
      </c>
      <c r="AP77" s="62">
        <v>40512921</v>
      </c>
      <c r="AQ77" s="63">
        <v>9240302</v>
      </c>
      <c r="AR77" s="64">
        <v>17362681</v>
      </c>
      <c r="AS77" s="63" t="s">
        <v>83</v>
      </c>
      <c r="AT77" s="62">
        <v>0</v>
      </c>
      <c r="AU77" s="63" t="s">
        <v>83</v>
      </c>
      <c r="AV77" s="62">
        <v>0</v>
      </c>
      <c r="AW77" s="63" t="s">
        <v>83</v>
      </c>
      <c r="AX77" s="62">
        <v>0</v>
      </c>
      <c r="AY77" s="63" t="s">
        <v>83</v>
      </c>
      <c r="AZ77" s="62">
        <v>0</v>
      </c>
      <c r="BA77" s="63" t="s">
        <v>83</v>
      </c>
      <c r="BB77" s="62">
        <v>0</v>
      </c>
      <c r="BC77" s="63" t="s">
        <v>83</v>
      </c>
      <c r="BD77" s="62">
        <v>0</v>
      </c>
      <c r="BE77" s="13">
        <f t="shared" si="20"/>
        <v>57875602</v>
      </c>
      <c r="BF77" s="59">
        <v>7201407761</v>
      </c>
      <c r="BG77" s="58">
        <v>46028</v>
      </c>
      <c r="BH77" s="59">
        <v>8201407838</v>
      </c>
      <c r="BI77" s="58">
        <v>46029</v>
      </c>
      <c r="BJ77" s="4" t="s">
        <v>89</v>
      </c>
      <c r="BK77" s="4" t="s">
        <v>90</v>
      </c>
      <c r="BL77" s="14" t="s">
        <v>107</v>
      </c>
      <c r="BM77" s="11">
        <f>+VLOOKUP(BL77,Supervisores!A:B,2,0)</f>
        <v>43985744</v>
      </c>
      <c r="BN77" s="71" t="s">
        <v>686</v>
      </c>
      <c r="BO77" s="69" t="s">
        <v>687</v>
      </c>
      <c r="BP77" s="58">
        <v>46051</v>
      </c>
      <c r="BQ77" s="65">
        <v>46029</v>
      </c>
      <c r="BR77" s="63" t="s">
        <v>688</v>
      </c>
      <c r="BS77" s="65">
        <v>46029</v>
      </c>
      <c r="BT77" s="65">
        <v>46482</v>
      </c>
      <c r="BU77" s="65">
        <v>46029</v>
      </c>
      <c r="BV77" s="60" t="s">
        <v>95</v>
      </c>
      <c r="BW77" s="67" t="s">
        <v>96</v>
      </c>
      <c r="BX77" s="60">
        <v>10</v>
      </c>
      <c r="BY77" s="71" t="s">
        <v>689</v>
      </c>
      <c r="BZ77" s="59"/>
    </row>
    <row r="78" spans="1:78">
      <c r="A78" s="4" t="s">
        <v>76</v>
      </c>
      <c r="B78" s="4">
        <v>77</v>
      </c>
      <c r="C78" s="59"/>
      <c r="D78" s="4" t="str">
        <f t="shared" si="14"/>
        <v>NIDIA BEDOYA LORA/MARIA FERNANDA PEREZ/LEYDY VIVIANA SÁNCHEZ GONZÁLEZ</v>
      </c>
      <c r="E78" s="60" t="s">
        <v>197</v>
      </c>
      <c r="F78" s="5" t="s">
        <v>78</v>
      </c>
      <c r="G78" s="5" t="s">
        <v>187</v>
      </c>
      <c r="H78" s="5" t="s">
        <v>78</v>
      </c>
      <c r="I78" s="60" t="s">
        <v>98</v>
      </c>
      <c r="J78" s="59">
        <v>3069</v>
      </c>
      <c r="K78" s="58">
        <v>46028</v>
      </c>
      <c r="L78" s="59">
        <v>3722</v>
      </c>
      <c r="M78" s="63">
        <v>88</v>
      </c>
      <c r="N78" s="10">
        <f>+VLOOKUP(M78,Hoja1!A:B,2,0)</f>
        <v>46029</v>
      </c>
      <c r="O78" s="10" t="s">
        <v>690</v>
      </c>
      <c r="P78" s="11" t="s">
        <v>691</v>
      </c>
      <c r="Q78" s="18" t="s">
        <v>83</v>
      </c>
      <c r="R78" s="4" t="str">
        <f t="shared" si="15"/>
        <v>PERSONA NATURAL</v>
      </c>
      <c r="S78" s="59">
        <v>1152691590</v>
      </c>
      <c r="T78" s="59" t="s">
        <v>692</v>
      </c>
      <c r="U78" s="61" t="s">
        <v>102</v>
      </c>
      <c r="V78" s="58">
        <v>45929</v>
      </c>
      <c r="W78" s="10">
        <f t="shared" si="16"/>
        <v>47025</v>
      </c>
      <c r="X78" s="59">
        <v>93151507</v>
      </c>
      <c r="Y78" s="59" t="s">
        <v>103</v>
      </c>
      <c r="Z78" s="59"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78" s="4" t="s">
        <v>104</v>
      </c>
      <c r="AB78" s="4" t="s">
        <v>105</v>
      </c>
      <c r="AC78" s="4" t="s">
        <v>106</v>
      </c>
      <c r="AD78" s="58">
        <v>46029</v>
      </c>
      <c r="AE78" s="58">
        <v>46029</v>
      </c>
      <c r="AF78" s="58">
        <v>46029</v>
      </c>
      <c r="AG78" s="58">
        <v>46295</v>
      </c>
      <c r="AH78" s="10" t="e">
        <f>+VLOOKUP(P78,#REF!,5,0)</f>
        <v>#REF!</v>
      </c>
      <c r="AI78" s="4">
        <f t="shared" si="11"/>
        <v>0</v>
      </c>
      <c r="AJ78" s="58">
        <v>46029</v>
      </c>
      <c r="AK78" s="4">
        <f t="shared" si="17"/>
        <v>0</v>
      </c>
      <c r="AL78" s="4">
        <f t="shared" si="18"/>
        <v>264</v>
      </c>
      <c r="AM78" s="12">
        <f>+VLOOKUP(AA78,Honorarios!A:B,2,0)</f>
        <v>4818574</v>
      </c>
      <c r="AN78" s="12">
        <f t="shared" si="19"/>
        <v>42403451.200000003</v>
      </c>
      <c r="AO78" s="59">
        <v>9250094</v>
      </c>
      <c r="AP78" s="62">
        <v>29682416</v>
      </c>
      <c r="AQ78" s="63">
        <v>9240302</v>
      </c>
      <c r="AR78" s="64">
        <v>12721035</v>
      </c>
      <c r="AS78" s="63" t="s">
        <v>83</v>
      </c>
      <c r="AT78" s="62">
        <v>0</v>
      </c>
      <c r="AU78" s="63" t="s">
        <v>83</v>
      </c>
      <c r="AV78" s="62">
        <v>0</v>
      </c>
      <c r="AW78" s="63" t="s">
        <v>83</v>
      </c>
      <c r="AX78" s="62">
        <v>0</v>
      </c>
      <c r="AY78" s="63" t="s">
        <v>83</v>
      </c>
      <c r="AZ78" s="62">
        <v>0</v>
      </c>
      <c r="BA78" s="63" t="s">
        <v>83</v>
      </c>
      <c r="BB78" s="62">
        <v>0</v>
      </c>
      <c r="BC78" s="63" t="s">
        <v>83</v>
      </c>
      <c r="BD78" s="62">
        <v>0</v>
      </c>
      <c r="BE78" s="13">
        <f t="shared" si="20"/>
        <v>42403451</v>
      </c>
      <c r="BF78" s="59">
        <v>7201407762</v>
      </c>
      <c r="BG78" s="58">
        <v>46028</v>
      </c>
      <c r="BH78" s="59">
        <v>8201407839</v>
      </c>
      <c r="BI78" s="58">
        <v>46029</v>
      </c>
      <c r="BJ78" s="4" t="s">
        <v>89</v>
      </c>
      <c r="BK78" s="4" t="s">
        <v>90</v>
      </c>
      <c r="BL78" s="14" t="s">
        <v>107</v>
      </c>
      <c r="BM78" s="11">
        <f>+VLOOKUP(BL78,Supervisores!A:B,2,0)</f>
        <v>43985744</v>
      </c>
      <c r="BN78" s="71" t="s">
        <v>693</v>
      </c>
      <c r="BO78" s="71" t="s">
        <v>694</v>
      </c>
      <c r="BP78" s="58">
        <v>46054</v>
      </c>
      <c r="BQ78" s="65" t="s">
        <v>83</v>
      </c>
      <c r="BR78" s="65" t="s">
        <v>83</v>
      </c>
      <c r="BS78" s="65" t="s">
        <v>83</v>
      </c>
      <c r="BT78" s="65" t="s">
        <v>83</v>
      </c>
      <c r="BU78" s="65" t="s">
        <v>83</v>
      </c>
      <c r="BV78" s="60" t="s">
        <v>95</v>
      </c>
      <c r="BW78" s="67" t="s">
        <v>96</v>
      </c>
      <c r="BX78" s="60">
        <v>8</v>
      </c>
      <c r="BY78" s="71" t="s">
        <v>695</v>
      </c>
      <c r="BZ78" s="59"/>
    </row>
    <row r="79" spans="1:78">
      <c r="A79" s="4" t="s">
        <v>76</v>
      </c>
      <c r="B79" s="4">
        <v>78</v>
      </c>
      <c r="C79" s="59"/>
      <c r="D79" s="4" t="str">
        <f t="shared" si="14"/>
        <v>MARLY CARDONA QUINTERO/MARIA FERNANDA PEREZ/LEYDY VIVIANA SÁNCHEZ GONZÁLEZ</v>
      </c>
      <c r="E79" s="60" t="s">
        <v>153</v>
      </c>
      <c r="F79" s="5" t="s">
        <v>78</v>
      </c>
      <c r="G79" s="5" t="s">
        <v>187</v>
      </c>
      <c r="H79" s="5" t="s">
        <v>78</v>
      </c>
      <c r="I79" s="60" t="s">
        <v>98</v>
      </c>
      <c r="J79" s="59">
        <v>3070</v>
      </c>
      <c r="K79" s="58">
        <v>46028</v>
      </c>
      <c r="L79" s="59">
        <v>3723</v>
      </c>
      <c r="M79" s="63">
        <v>88</v>
      </c>
      <c r="N79" s="10">
        <f>+VLOOKUP(M79,Hoja1!A:B,2,0)</f>
        <v>46029</v>
      </c>
      <c r="O79" s="10" t="s">
        <v>696</v>
      </c>
      <c r="P79" s="11" t="s">
        <v>697</v>
      </c>
      <c r="Q79" s="18" t="s">
        <v>83</v>
      </c>
      <c r="R79" s="4" t="str">
        <f t="shared" si="15"/>
        <v>PERSONA NATURAL</v>
      </c>
      <c r="S79" s="59">
        <v>21863208</v>
      </c>
      <c r="T79" s="59" t="s">
        <v>698</v>
      </c>
      <c r="U79" s="61" t="s">
        <v>84</v>
      </c>
      <c r="V79" s="58">
        <v>45106</v>
      </c>
      <c r="W79" s="10">
        <f t="shared" si="16"/>
        <v>46202</v>
      </c>
      <c r="X79" s="59">
        <v>93151507</v>
      </c>
      <c r="Y79" s="59" t="s">
        <v>635</v>
      </c>
      <c r="Z79" s="59"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AA79" s="4" t="s">
        <v>219</v>
      </c>
      <c r="AB79" s="4" t="s">
        <v>105</v>
      </c>
      <c r="AC79" s="4" t="s">
        <v>106</v>
      </c>
      <c r="AD79" s="58">
        <v>46029</v>
      </c>
      <c r="AE79" s="58">
        <v>46029</v>
      </c>
      <c r="AF79" s="58">
        <v>46029</v>
      </c>
      <c r="AG79" s="58">
        <v>46295</v>
      </c>
      <c r="AH79" s="10" t="e">
        <f>+VLOOKUP(P79,#REF!,5,0)</f>
        <v>#REF!</v>
      </c>
      <c r="AI79" s="4">
        <f t="shared" si="11"/>
        <v>0</v>
      </c>
      <c r="AJ79" s="58">
        <v>46029</v>
      </c>
      <c r="AK79" s="4">
        <f t="shared" si="17"/>
        <v>0</v>
      </c>
      <c r="AL79" s="4">
        <f t="shared" si="18"/>
        <v>264</v>
      </c>
      <c r="AM79" s="12">
        <f>+VLOOKUP(AA79,Honorarios!A:B,2,0)</f>
        <v>3694240</v>
      </c>
      <c r="AN79" s="12">
        <f t="shared" si="19"/>
        <v>32509312</v>
      </c>
      <c r="AO79" s="59">
        <v>9250094</v>
      </c>
      <c r="AP79" s="62">
        <v>22756518</v>
      </c>
      <c r="AQ79" s="59">
        <v>9240302</v>
      </c>
      <c r="AR79" s="62">
        <v>9752794</v>
      </c>
      <c r="AS79" s="63" t="s">
        <v>83</v>
      </c>
      <c r="AT79" s="62">
        <v>0</v>
      </c>
      <c r="AU79" s="63" t="s">
        <v>83</v>
      </c>
      <c r="AV79" s="62">
        <v>0</v>
      </c>
      <c r="AW79" s="63" t="s">
        <v>83</v>
      </c>
      <c r="AX79" s="62">
        <v>0</v>
      </c>
      <c r="AY79" s="63" t="s">
        <v>83</v>
      </c>
      <c r="AZ79" s="62">
        <v>0</v>
      </c>
      <c r="BA79" s="63" t="s">
        <v>83</v>
      </c>
      <c r="BB79" s="62">
        <v>0</v>
      </c>
      <c r="BC79" s="63" t="s">
        <v>83</v>
      </c>
      <c r="BD79" s="62">
        <v>0</v>
      </c>
      <c r="BE79" s="13">
        <f t="shared" si="20"/>
        <v>32509312</v>
      </c>
      <c r="BF79" s="59">
        <v>7201407763</v>
      </c>
      <c r="BG79" s="58">
        <v>46028</v>
      </c>
      <c r="BH79" s="59">
        <v>8201407840</v>
      </c>
      <c r="BI79" s="58">
        <v>46029</v>
      </c>
      <c r="BJ79" s="4" t="s">
        <v>89</v>
      </c>
      <c r="BK79" s="4" t="s">
        <v>90</v>
      </c>
      <c r="BL79" s="14" t="s">
        <v>107</v>
      </c>
      <c r="BM79" s="11">
        <f>+VLOOKUP(BL79,Supervisores!A:B,2,0)</f>
        <v>43985744</v>
      </c>
      <c r="BN79" s="71" t="s">
        <v>699</v>
      </c>
      <c r="BO79" s="71" t="s">
        <v>700</v>
      </c>
      <c r="BP79" s="58">
        <v>46054</v>
      </c>
      <c r="BQ79" s="65" t="s">
        <v>83</v>
      </c>
      <c r="BR79" s="65" t="s">
        <v>83</v>
      </c>
      <c r="BS79" s="65" t="s">
        <v>83</v>
      </c>
      <c r="BT79" s="65" t="s">
        <v>83</v>
      </c>
      <c r="BU79" s="65" t="s">
        <v>83</v>
      </c>
      <c r="BV79" s="60" t="s">
        <v>95</v>
      </c>
      <c r="BW79" s="67" t="s">
        <v>96</v>
      </c>
      <c r="BX79" s="60">
        <v>8</v>
      </c>
      <c r="BY79" s="71" t="s">
        <v>701</v>
      </c>
      <c r="BZ79" s="59"/>
    </row>
    <row r="80" spans="1:78">
      <c r="A80" s="4" t="s">
        <v>76</v>
      </c>
      <c r="B80" s="4">
        <v>79</v>
      </c>
      <c r="C80" s="59"/>
      <c r="D80" s="4" t="str">
        <f t="shared" si="14"/>
        <v>MARLY CARDONA QUINTERO/MARIA FERNANDA PEREZ/LEYDY VIVIANA SÁNCHEZ GONZÁLEZ</v>
      </c>
      <c r="E80" s="60" t="s">
        <v>153</v>
      </c>
      <c r="F80" s="5" t="s">
        <v>78</v>
      </c>
      <c r="G80" s="5" t="s">
        <v>187</v>
      </c>
      <c r="H80" s="5" t="s">
        <v>78</v>
      </c>
      <c r="I80" s="60" t="s">
        <v>98</v>
      </c>
      <c r="J80" s="59">
        <v>3070</v>
      </c>
      <c r="K80" s="58">
        <v>46028</v>
      </c>
      <c r="L80" s="59">
        <v>3724</v>
      </c>
      <c r="M80" s="63">
        <v>88</v>
      </c>
      <c r="N80" s="10">
        <f>+VLOOKUP(M80,Hoja1!A:B,2,0)</f>
        <v>46029</v>
      </c>
      <c r="O80" s="10" t="s">
        <v>702</v>
      </c>
      <c r="P80" s="11" t="s">
        <v>703</v>
      </c>
      <c r="Q80" s="18" t="s">
        <v>83</v>
      </c>
      <c r="R80" s="4" t="str">
        <f t="shared" si="15"/>
        <v>PERSONA NATURAL</v>
      </c>
      <c r="S80" s="59">
        <v>1036616586</v>
      </c>
      <c r="T80" s="59" t="s">
        <v>704</v>
      </c>
      <c r="U80" s="61" t="s">
        <v>84</v>
      </c>
      <c r="V80" s="58">
        <v>44943</v>
      </c>
      <c r="W80" s="80">
        <f t="shared" si="16"/>
        <v>46039</v>
      </c>
      <c r="X80" s="59">
        <v>93151507</v>
      </c>
      <c r="Y80" s="59" t="s">
        <v>635</v>
      </c>
      <c r="Z80" s="59"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AA80" s="4" t="s">
        <v>219</v>
      </c>
      <c r="AB80" s="4" t="s">
        <v>105</v>
      </c>
      <c r="AC80" s="4" t="s">
        <v>106</v>
      </c>
      <c r="AD80" s="58">
        <v>46029</v>
      </c>
      <c r="AE80" s="58">
        <v>46029</v>
      </c>
      <c r="AF80" s="58">
        <v>46029</v>
      </c>
      <c r="AG80" s="58">
        <v>46295</v>
      </c>
      <c r="AH80" s="10" t="e">
        <f>+VLOOKUP(P80,#REF!,5,0)</f>
        <v>#REF!</v>
      </c>
      <c r="AI80" s="4">
        <f t="shared" ref="AI80:AI111" si="21">DAYS360(N80,AD80,(FALSE))</f>
        <v>0</v>
      </c>
      <c r="AJ80" s="58">
        <v>46029</v>
      </c>
      <c r="AK80" s="4">
        <f t="shared" si="17"/>
        <v>0</v>
      </c>
      <c r="AL80" s="4">
        <f t="shared" si="18"/>
        <v>264</v>
      </c>
      <c r="AM80" s="12">
        <f>+VLOOKUP(AA80,Honorarios!A:B,2,0)</f>
        <v>3694240</v>
      </c>
      <c r="AN80" s="12">
        <f t="shared" si="19"/>
        <v>32509312</v>
      </c>
      <c r="AO80" s="59">
        <v>9250094</v>
      </c>
      <c r="AP80" s="62">
        <v>22756518</v>
      </c>
      <c r="AQ80" s="63">
        <v>9240302</v>
      </c>
      <c r="AR80" s="62">
        <v>9752794</v>
      </c>
      <c r="AS80" s="63" t="s">
        <v>83</v>
      </c>
      <c r="AT80" s="62">
        <v>0</v>
      </c>
      <c r="AU80" s="63" t="s">
        <v>83</v>
      </c>
      <c r="AV80" s="62">
        <v>0</v>
      </c>
      <c r="AW80" s="63" t="s">
        <v>83</v>
      </c>
      <c r="AX80" s="62">
        <v>0</v>
      </c>
      <c r="AY80" s="63" t="s">
        <v>83</v>
      </c>
      <c r="AZ80" s="62">
        <v>0</v>
      </c>
      <c r="BA80" s="63" t="s">
        <v>83</v>
      </c>
      <c r="BB80" s="62">
        <v>0</v>
      </c>
      <c r="BC80" s="63" t="s">
        <v>83</v>
      </c>
      <c r="BD80" s="62">
        <v>0</v>
      </c>
      <c r="BE80" s="13">
        <f t="shared" si="20"/>
        <v>32509312</v>
      </c>
      <c r="BF80" s="59">
        <v>7201407764</v>
      </c>
      <c r="BG80" s="58">
        <v>46028</v>
      </c>
      <c r="BH80" s="59">
        <v>8201407841</v>
      </c>
      <c r="BI80" s="58">
        <v>46029</v>
      </c>
      <c r="BJ80" s="4" t="s">
        <v>89</v>
      </c>
      <c r="BK80" s="4" t="s">
        <v>90</v>
      </c>
      <c r="BL80" s="14" t="s">
        <v>107</v>
      </c>
      <c r="BM80" s="11">
        <f>+VLOOKUP(BL80,Supervisores!A:B,2,0)</f>
        <v>43985744</v>
      </c>
      <c r="BN80" s="71" t="s">
        <v>705</v>
      </c>
      <c r="BO80" s="71" t="s">
        <v>706</v>
      </c>
      <c r="BP80" s="58">
        <v>46054</v>
      </c>
      <c r="BQ80" s="65" t="s">
        <v>83</v>
      </c>
      <c r="BR80" s="65" t="s">
        <v>83</v>
      </c>
      <c r="BS80" s="65" t="s">
        <v>83</v>
      </c>
      <c r="BT80" s="65" t="s">
        <v>83</v>
      </c>
      <c r="BU80" s="65" t="s">
        <v>83</v>
      </c>
      <c r="BV80" s="60" t="s">
        <v>95</v>
      </c>
      <c r="BW80" s="67" t="s">
        <v>96</v>
      </c>
      <c r="BX80" s="60">
        <v>8</v>
      </c>
      <c r="BY80" s="71" t="s">
        <v>707</v>
      </c>
      <c r="BZ80" s="59"/>
    </row>
    <row r="81" spans="1:78">
      <c r="A81" s="4" t="s">
        <v>76</v>
      </c>
      <c r="B81" s="4">
        <v>80</v>
      </c>
      <c r="C81" s="59"/>
      <c r="D81" s="4" t="str">
        <f t="shared" si="14"/>
        <v>MARLY CARDONA QUINTERO/MARIA FERNANDA PEREZ/LEYDY VIVIANA SÁNCHEZ GONZÁLEZ</v>
      </c>
      <c r="E81" s="60" t="s">
        <v>153</v>
      </c>
      <c r="F81" s="5" t="s">
        <v>78</v>
      </c>
      <c r="G81" s="5" t="s">
        <v>187</v>
      </c>
      <c r="H81" s="5" t="s">
        <v>78</v>
      </c>
      <c r="I81" s="60" t="s">
        <v>98</v>
      </c>
      <c r="J81" s="59">
        <v>3071</v>
      </c>
      <c r="K81" s="58">
        <v>46028</v>
      </c>
      <c r="L81" s="59">
        <v>3725</v>
      </c>
      <c r="M81" s="63">
        <v>88</v>
      </c>
      <c r="N81" s="10">
        <f>+VLOOKUP(M81,Hoja1!A:B,2,0)</f>
        <v>46029</v>
      </c>
      <c r="O81" s="10" t="s">
        <v>708</v>
      </c>
      <c r="P81" s="11" t="s">
        <v>709</v>
      </c>
      <c r="Q81" s="18" t="s">
        <v>83</v>
      </c>
      <c r="R81" s="4" t="str">
        <f t="shared" si="15"/>
        <v>PERSONA NATURAL</v>
      </c>
      <c r="S81" s="59">
        <v>43758876</v>
      </c>
      <c r="T81" s="59" t="s">
        <v>710</v>
      </c>
      <c r="U81" s="61" t="s">
        <v>84</v>
      </c>
      <c r="V81" s="58">
        <v>45478</v>
      </c>
      <c r="W81" s="10">
        <f t="shared" si="16"/>
        <v>46573</v>
      </c>
      <c r="X81" s="59">
        <v>93151507</v>
      </c>
      <c r="Y81" s="59" t="s">
        <v>552</v>
      </c>
      <c r="Z81" s="59"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AA81" s="4" t="s">
        <v>553</v>
      </c>
      <c r="AB81" s="4" t="s">
        <v>105</v>
      </c>
      <c r="AC81" s="4" t="s">
        <v>106</v>
      </c>
      <c r="AD81" s="58">
        <v>46029</v>
      </c>
      <c r="AE81" s="58">
        <v>46029</v>
      </c>
      <c r="AF81" s="58">
        <v>46029</v>
      </c>
      <c r="AG81" s="58">
        <v>46295</v>
      </c>
      <c r="AH81" s="10" t="e">
        <f>+VLOOKUP(P81,#REF!,5,0)</f>
        <v>#REF!</v>
      </c>
      <c r="AI81" s="4">
        <f t="shared" si="21"/>
        <v>0</v>
      </c>
      <c r="AJ81" s="58">
        <v>46029</v>
      </c>
      <c r="AK81" s="4">
        <f t="shared" si="17"/>
        <v>0</v>
      </c>
      <c r="AL81" s="4">
        <f t="shared" si="18"/>
        <v>264</v>
      </c>
      <c r="AM81" s="12">
        <f>+VLOOKUP(AA81,Honorarios!A:B,2,0)</f>
        <v>3328617</v>
      </c>
      <c r="AN81" s="12">
        <f t="shared" si="19"/>
        <v>29291829.599999998</v>
      </c>
      <c r="AO81" s="59">
        <v>9250094</v>
      </c>
      <c r="AP81" s="62">
        <v>20504281</v>
      </c>
      <c r="AQ81" s="63">
        <v>9240302</v>
      </c>
      <c r="AR81" s="64">
        <v>8787549</v>
      </c>
      <c r="AS81" s="63" t="s">
        <v>83</v>
      </c>
      <c r="AT81" s="62">
        <v>0</v>
      </c>
      <c r="AU81" s="63" t="s">
        <v>83</v>
      </c>
      <c r="AV81" s="62">
        <v>0</v>
      </c>
      <c r="AW81" s="63" t="s">
        <v>83</v>
      </c>
      <c r="AX81" s="62">
        <v>0</v>
      </c>
      <c r="AY81" s="63" t="s">
        <v>83</v>
      </c>
      <c r="AZ81" s="62">
        <v>0</v>
      </c>
      <c r="BA81" s="63" t="s">
        <v>83</v>
      </c>
      <c r="BB81" s="62">
        <v>0</v>
      </c>
      <c r="BC81" s="63" t="s">
        <v>83</v>
      </c>
      <c r="BD81" s="62">
        <v>0</v>
      </c>
      <c r="BE81" s="13">
        <f t="shared" si="20"/>
        <v>29291830</v>
      </c>
      <c r="BF81" s="59">
        <v>7201407765</v>
      </c>
      <c r="BG81" s="58">
        <v>46028</v>
      </c>
      <c r="BH81" s="59">
        <v>8201407842</v>
      </c>
      <c r="BI81" s="58">
        <v>46029</v>
      </c>
      <c r="BJ81" s="4" t="s">
        <v>89</v>
      </c>
      <c r="BK81" s="4" t="s">
        <v>90</v>
      </c>
      <c r="BL81" s="14" t="s">
        <v>107</v>
      </c>
      <c r="BM81" s="11">
        <f>+VLOOKUP(BL81,Supervisores!A:B,2,0)</f>
        <v>43985744</v>
      </c>
      <c r="BN81" s="71" t="s">
        <v>705</v>
      </c>
      <c r="BO81" s="71" t="s">
        <v>711</v>
      </c>
      <c r="BP81" s="58">
        <v>46054</v>
      </c>
      <c r="BQ81" s="65" t="s">
        <v>83</v>
      </c>
      <c r="BR81" s="65" t="s">
        <v>83</v>
      </c>
      <c r="BS81" s="65" t="s">
        <v>83</v>
      </c>
      <c r="BT81" s="65" t="s">
        <v>83</v>
      </c>
      <c r="BU81" s="65" t="s">
        <v>83</v>
      </c>
      <c r="BV81" s="60" t="s">
        <v>95</v>
      </c>
      <c r="BW81" s="67" t="s">
        <v>96</v>
      </c>
      <c r="BX81" s="60">
        <v>8</v>
      </c>
      <c r="BY81" s="71" t="s">
        <v>712</v>
      </c>
      <c r="BZ81" s="59"/>
    </row>
    <row r="82" spans="1:78">
      <c r="A82" s="4" t="s">
        <v>76</v>
      </c>
      <c r="B82" s="4">
        <v>81</v>
      </c>
      <c r="C82" s="59"/>
      <c r="D82" s="4" t="str">
        <f t="shared" si="14"/>
        <v>MARLY CARDONA QUINTERO/MARIA FERNANDA PEREZ/LEYDY VIVIANA SÁNCHEZ GONZÁLEZ</v>
      </c>
      <c r="E82" s="60" t="s">
        <v>153</v>
      </c>
      <c r="F82" s="5" t="s">
        <v>78</v>
      </c>
      <c r="G82" s="5" t="s">
        <v>187</v>
      </c>
      <c r="H82" s="5" t="s">
        <v>78</v>
      </c>
      <c r="I82" s="60" t="s">
        <v>98</v>
      </c>
      <c r="J82" s="59">
        <v>3072</v>
      </c>
      <c r="K82" s="58">
        <v>46028</v>
      </c>
      <c r="L82" s="59">
        <v>3726</v>
      </c>
      <c r="M82" s="63">
        <v>88</v>
      </c>
      <c r="N82" s="10">
        <f>+VLOOKUP(M82,Hoja1!A:B,2,0)</f>
        <v>46029</v>
      </c>
      <c r="O82" s="10" t="s">
        <v>713</v>
      </c>
      <c r="P82" s="11" t="s">
        <v>714</v>
      </c>
      <c r="Q82" s="18" t="s">
        <v>83</v>
      </c>
      <c r="R82" s="4" t="str">
        <f t="shared" si="15"/>
        <v>PERSONA NATURAL</v>
      </c>
      <c r="S82" s="59">
        <v>1128457845</v>
      </c>
      <c r="T82" s="59" t="s">
        <v>715</v>
      </c>
      <c r="U82" s="61" t="s">
        <v>84</v>
      </c>
      <c r="V82" s="58">
        <v>45107</v>
      </c>
      <c r="W82" s="10">
        <f t="shared" si="16"/>
        <v>46203</v>
      </c>
      <c r="X82" s="59">
        <v>93151507</v>
      </c>
      <c r="Y82" s="59" t="s">
        <v>635</v>
      </c>
      <c r="Z82" s="59"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AA82" s="4" t="s">
        <v>219</v>
      </c>
      <c r="AB82" s="4" t="s">
        <v>105</v>
      </c>
      <c r="AC82" s="4" t="s">
        <v>106</v>
      </c>
      <c r="AD82" s="58">
        <v>46029</v>
      </c>
      <c r="AE82" s="58">
        <v>46029</v>
      </c>
      <c r="AF82" s="58">
        <v>46029</v>
      </c>
      <c r="AG82" s="58">
        <v>46295</v>
      </c>
      <c r="AH82" s="10" t="e">
        <f>+VLOOKUP(P82,#REF!,5,0)</f>
        <v>#REF!</v>
      </c>
      <c r="AI82" s="4">
        <f t="shared" si="21"/>
        <v>0</v>
      </c>
      <c r="AJ82" s="58">
        <v>46029</v>
      </c>
      <c r="AK82" s="4">
        <f t="shared" si="17"/>
        <v>0</v>
      </c>
      <c r="AL82" s="4">
        <f t="shared" si="18"/>
        <v>264</v>
      </c>
      <c r="AM82" s="12">
        <f>+VLOOKUP(AA82,Honorarios!A:B,2,0)</f>
        <v>3694240</v>
      </c>
      <c r="AN82" s="12">
        <f t="shared" si="19"/>
        <v>32509312</v>
      </c>
      <c r="AO82" s="59">
        <v>9250094</v>
      </c>
      <c r="AP82" s="62">
        <v>22756518</v>
      </c>
      <c r="AQ82" s="63">
        <v>9240302</v>
      </c>
      <c r="AR82" s="64">
        <v>9752794</v>
      </c>
      <c r="AS82" s="63" t="s">
        <v>83</v>
      </c>
      <c r="AT82" s="62">
        <v>0</v>
      </c>
      <c r="AU82" s="63" t="s">
        <v>83</v>
      </c>
      <c r="AV82" s="62">
        <v>0</v>
      </c>
      <c r="AW82" s="63" t="s">
        <v>83</v>
      </c>
      <c r="AX82" s="62">
        <v>0</v>
      </c>
      <c r="AY82" s="63" t="s">
        <v>83</v>
      </c>
      <c r="AZ82" s="62">
        <v>0</v>
      </c>
      <c r="BA82" s="63" t="s">
        <v>83</v>
      </c>
      <c r="BB82" s="62">
        <v>0</v>
      </c>
      <c r="BC82" s="63" t="s">
        <v>83</v>
      </c>
      <c r="BD82" s="62">
        <v>0</v>
      </c>
      <c r="BE82" s="13">
        <f t="shared" si="20"/>
        <v>32509312</v>
      </c>
      <c r="BF82" s="59">
        <v>7201407766</v>
      </c>
      <c r="BG82" s="58">
        <v>46028</v>
      </c>
      <c r="BH82" s="59">
        <v>8201407843</v>
      </c>
      <c r="BI82" s="58">
        <v>46029</v>
      </c>
      <c r="BJ82" s="4" t="s">
        <v>89</v>
      </c>
      <c r="BK82" s="4" t="s">
        <v>90</v>
      </c>
      <c r="BL82" s="14" t="s">
        <v>107</v>
      </c>
      <c r="BM82" s="11">
        <f>+VLOOKUP(BL82,Supervisores!A:B,2,0)</f>
        <v>43985744</v>
      </c>
      <c r="BN82" s="71" t="s">
        <v>716</v>
      </c>
      <c r="BO82" s="71" t="s">
        <v>717</v>
      </c>
      <c r="BP82" s="58">
        <v>46054</v>
      </c>
      <c r="BQ82" s="65" t="s">
        <v>83</v>
      </c>
      <c r="BR82" s="65" t="s">
        <v>83</v>
      </c>
      <c r="BS82" s="65" t="s">
        <v>83</v>
      </c>
      <c r="BT82" s="65" t="s">
        <v>83</v>
      </c>
      <c r="BU82" s="65" t="s">
        <v>83</v>
      </c>
      <c r="BV82" s="60" t="s">
        <v>95</v>
      </c>
      <c r="BW82" s="67" t="s">
        <v>96</v>
      </c>
      <c r="BX82" s="60">
        <v>8</v>
      </c>
      <c r="BY82" s="71" t="s">
        <v>718</v>
      </c>
      <c r="BZ82" s="59"/>
    </row>
    <row r="83" spans="1:78">
      <c r="A83" s="4" t="s">
        <v>76</v>
      </c>
      <c r="B83" s="4">
        <v>82</v>
      </c>
      <c r="C83" s="59"/>
      <c r="D83" s="4" t="str">
        <f t="shared" si="14"/>
        <v>MARLY CARDONA QUINTERO/MARIA FERNANDA PEREZ/LEYDY VIVIANA SÁNCHEZ GONZÁLEZ</v>
      </c>
      <c r="E83" s="60" t="s">
        <v>153</v>
      </c>
      <c r="F83" s="5" t="s">
        <v>78</v>
      </c>
      <c r="G83" s="5" t="s">
        <v>187</v>
      </c>
      <c r="H83" s="5" t="s">
        <v>78</v>
      </c>
      <c r="I83" s="60" t="s">
        <v>98</v>
      </c>
      <c r="J83" s="59">
        <v>3072</v>
      </c>
      <c r="K83" s="58">
        <v>46028</v>
      </c>
      <c r="L83" s="59">
        <v>3727</v>
      </c>
      <c r="M83" s="63">
        <v>88</v>
      </c>
      <c r="N83" s="10">
        <f>+VLOOKUP(M83,Hoja1!A:B,2,0)</f>
        <v>46029</v>
      </c>
      <c r="O83" s="10" t="s">
        <v>719</v>
      </c>
      <c r="P83" s="11" t="s">
        <v>720</v>
      </c>
      <c r="Q83" s="18" t="s">
        <v>83</v>
      </c>
      <c r="R83" s="4" t="str">
        <f t="shared" si="15"/>
        <v>PERSONA NATURAL</v>
      </c>
      <c r="S83" s="59">
        <v>1017245191</v>
      </c>
      <c r="T83" s="59" t="s">
        <v>721</v>
      </c>
      <c r="U83" s="61" t="s">
        <v>102</v>
      </c>
      <c r="V83" s="58">
        <v>45849</v>
      </c>
      <c r="W83" s="10">
        <f t="shared" si="16"/>
        <v>46945</v>
      </c>
      <c r="X83" s="59">
        <v>93151507</v>
      </c>
      <c r="Y83" s="59" t="s">
        <v>635</v>
      </c>
      <c r="Z83" s="59"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AA83" s="4" t="s">
        <v>219</v>
      </c>
      <c r="AB83" s="4" t="s">
        <v>105</v>
      </c>
      <c r="AC83" s="4" t="s">
        <v>106</v>
      </c>
      <c r="AD83" s="58">
        <v>46029</v>
      </c>
      <c r="AE83" s="58">
        <v>46029</v>
      </c>
      <c r="AF83" s="58">
        <v>46029</v>
      </c>
      <c r="AG83" s="58">
        <v>46295</v>
      </c>
      <c r="AH83" s="10" t="e">
        <f>+VLOOKUP(P83,#REF!,5,0)</f>
        <v>#REF!</v>
      </c>
      <c r="AI83" s="4">
        <f t="shared" si="21"/>
        <v>0</v>
      </c>
      <c r="AJ83" s="58">
        <v>46029</v>
      </c>
      <c r="AK83" s="4">
        <f t="shared" si="17"/>
        <v>0</v>
      </c>
      <c r="AL83" s="4">
        <f t="shared" si="18"/>
        <v>264</v>
      </c>
      <c r="AM83" s="12">
        <f>+VLOOKUP(AA83,Honorarios!A:B,2,0)</f>
        <v>3694240</v>
      </c>
      <c r="AN83" s="12">
        <f t="shared" si="19"/>
        <v>32509312</v>
      </c>
      <c r="AO83" s="59">
        <v>9250094</v>
      </c>
      <c r="AP83" s="62">
        <v>22756518</v>
      </c>
      <c r="AQ83" s="63">
        <v>9240302</v>
      </c>
      <c r="AR83" s="64">
        <v>9752794</v>
      </c>
      <c r="AS83" s="63" t="s">
        <v>83</v>
      </c>
      <c r="AT83" s="62">
        <v>0</v>
      </c>
      <c r="AU83" s="63" t="s">
        <v>83</v>
      </c>
      <c r="AV83" s="62">
        <v>0</v>
      </c>
      <c r="AW83" s="63" t="s">
        <v>83</v>
      </c>
      <c r="AX83" s="62">
        <v>0</v>
      </c>
      <c r="AY83" s="63" t="s">
        <v>83</v>
      </c>
      <c r="AZ83" s="62">
        <v>0</v>
      </c>
      <c r="BA83" s="63" t="s">
        <v>83</v>
      </c>
      <c r="BB83" s="62">
        <v>0</v>
      </c>
      <c r="BC83" s="63" t="s">
        <v>83</v>
      </c>
      <c r="BD83" s="62">
        <v>0</v>
      </c>
      <c r="BE83" s="13">
        <f t="shared" si="20"/>
        <v>32509312</v>
      </c>
      <c r="BF83" s="59">
        <v>7201407767</v>
      </c>
      <c r="BG83" s="58">
        <v>46028</v>
      </c>
      <c r="BH83" s="59">
        <v>8201407844</v>
      </c>
      <c r="BI83" s="58">
        <v>46029</v>
      </c>
      <c r="BJ83" s="4" t="s">
        <v>89</v>
      </c>
      <c r="BK83" s="4" t="s">
        <v>90</v>
      </c>
      <c r="BL83" s="14" t="s">
        <v>107</v>
      </c>
      <c r="BM83" s="11">
        <f>+VLOOKUP(BL83,Supervisores!A:B,2,0)</f>
        <v>43985744</v>
      </c>
      <c r="BN83" s="71" t="s">
        <v>722</v>
      </c>
      <c r="BO83" s="71" t="s">
        <v>723</v>
      </c>
      <c r="BP83" s="58">
        <v>46054</v>
      </c>
      <c r="BQ83" s="65" t="s">
        <v>83</v>
      </c>
      <c r="BR83" s="65" t="s">
        <v>83</v>
      </c>
      <c r="BS83" s="65" t="s">
        <v>83</v>
      </c>
      <c r="BT83" s="65" t="s">
        <v>83</v>
      </c>
      <c r="BU83" s="65" t="s">
        <v>83</v>
      </c>
      <c r="BV83" s="60" t="s">
        <v>95</v>
      </c>
      <c r="BW83" s="67" t="s">
        <v>96</v>
      </c>
      <c r="BX83" s="60">
        <v>8</v>
      </c>
      <c r="BY83" s="71" t="s">
        <v>724</v>
      </c>
      <c r="BZ83" s="59"/>
    </row>
    <row r="84" spans="1:78">
      <c r="A84" s="4" t="s">
        <v>76</v>
      </c>
      <c r="B84" s="4">
        <v>83</v>
      </c>
      <c r="C84" s="59"/>
      <c r="D84" s="4" t="str">
        <f t="shared" si="14"/>
        <v>MARLY CARDONA QUINTERO/JUAN PABLO GARCIA BEDOYA/LEYDY VIVIANA SÁNCHEZ GONZÁLEZ</v>
      </c>
      <c r="E84" s="60" t="s">
        <v>153</v>
      </c>
      <c r="F84" s="5" t="s">
        <v>78</v>
      </c>
      <c r="G84" s="60" t="s">
        <v>165</v>
      </c>
      <c r="H84" s="5" t="s">
        <v>78</v>
      </c>
      <c r="I84" s="60" t="s">
        <v>98</v>
      </c>
      <c r="J84" s="59">
        <v>3074</v>
      </c>
      <c r="K84" s="58">
        <v>46028</v>
      </c>
      <c r="L84" s="59">
        <v>3728</v>
      </c>
      <c r="M84" s="63">
        <v>88</v>
      </c>
      <c r="N84" s="10">
        <f>+VLOOKUP(M84,Hoja1!A:B,2,0)</f>
        <v>46029</v>
      </c>
      <c r="O84" s="10" t="s">
        <v>725</v>
      </c>
      <c r="P84" s="11" t="s">
        <v>726</v>
      </c>
      <c r="Q84" s="18" t="s">
        <v>83</v>
      </c>
      <c r="R84" s="4" t="str">
        <f t="shared" si="15"/>
        <v>PERSONA NATURAL</v>
      </c>
      <c r="S84" s="59">
        <v>43590709</v>
      </c>
      <c r="T84" s="59" t="s">
        <v>727</v>
      </c>
      <c r="U84" s="61" t="s">
        <v>84</v>
      </c>
      <c r="V84" s="58">
        <v>45295</v>
      </c>
      <c r="W84" s="10">
        <f t="shared" si="16"/>
        <v>46391</v>
      </c>
      <c r="X84" s="59">
        <v>93151507</v>
      </c>
      <c r="Y84" s="59" t="s">
        <v>103</v>
      </c>
      <c r="Z84" s="59"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AA84" s="4" t="s">
        <v>104</v>
      </c>
      <c r="AB84" s="4" t="s">
        <v>105</v>
      </c>
      <c r="AC84" s="4" t="s">
        <v>106</v>
      </c>
      <c r="AD84" s="58">
        <v>46029</v>
      </c>
      <c r="AE84" s="58">
        <v>46029</v>
      </c>
      <c r="AF84" s="58">
        <v>46029</v>
      </c>
      <c r="AG84" s="58">
        <v>46295</v>
      </c>
      <c r="AH84" s="10" t="e">
        <f>+VLOOKUP(P84,#REF!,5,0)</f>
        <v>#REF!</v>
      </c>
      <c r="AI84" s="4">
        <f t="shared" si="21"/>
        <v>0</v>
      </c>
      <c r="AJ84" s="58">
        <v>46029</v>
      </c>
      <c r="AK84" s="4">
        <f t="shared" si="17"/>
        <v>0</v>
      </c>
      <c r="AL84" s="4">
        <f t="shared" si="18"/>
        <v>264</v>
      </c>
      <c r="AM84" s="12">
        <f>+VLOOKUP(AA84,Honorarios!A:B,2,0)</f>
        <v>4818574</v>
      </c>
      <c r="AN84" s="12">
        <f t="shared" si="19"/>
        <v>42403451.200000003</v>
      </c>
      <c r="AO84" s="59">
        <v>9250094</v>
      </c>
      <c r="AP84" s="62">
        <v>29682416</v>
      </c>
      <c r="AQ84" s="63">
        <v>9240302</v>
      </c>
      <c r="AR84" s="64">
        <v>12721035</v>
      </c>
      <c r="AS84" s="63" t="s">
        <v>83</v>
      </c>
      <c r="AT84" s="62">
        <v>0</v>
      </c>
      <c r="AU84" s="63" t="s">
        <v>83</v>
      </c>
      <c r="AV84" s="62">
        <v>0</v>
      </c>
      <c r="AW84" s="63" t="s">
        <v>83</v>
      </c>
      <c r="AX84" s="62">
        <v>0</v>
      </c>
      <c r="AY84" s="63" t="s">
        <v>83</v>
      </c>
      <c r="AZ84" s="62">
        <v>0</v>
      </c>
      <c r="BA84" s="63" t="s">
        <v>83</v>
      </c>
      <c r="BB84" s="62">
        <v>0</v>
      </c>
      <c r="BC84" s="63" t="s">
        <v>83</v>
      </c>
      <c r="BD84" s="62">
        <v>0</v>
      </c>
      <c r="BE84" s="13">
        <f t="shared" si="20"/>
        <v>42403451</v>
      </c>
      <c r="BF84" s="59">
        <v>7201407772</v>
      </c>
      <c r="BG84" s="58">
        <v>46028</v>
      </c>
      <c r="BH84" s="59">
        <v>8201407849</v>
      </c>
      <c r="BI84" s="58">
        <v>46029</v>
      </c>
      <c r="BJ84" s="4" t="s">
        <v>89</v>
      </c>
      <c r="BK84" s="4" t="s">
        <v>90</v>
      </c>
      <c r="BL84" s="14" t="s">
        <v>107</v>
      </c>
      <c r="BM84" s="11">
        <f>+VLOOKUP(BL84,Supervisores!A:B,2,0)</f>
        <v>43985744</v>
      </c>
      <c r="BN84" s="71" t="s">
        <v>728</v>
      </c>
      <c r="BO84" s="71" t="s">
        <v>729</v>
      </c>
      <c r="BP84" s="58">
        <v>46054</v>
      </c>
      <c r="BQ84" s="65" t="s">
        <v>83</v>
      </c>
      <c r="BR84" s="65" t="s">
        <v>83</v>
      </c>
      <c r="BS84" s="65" t="s">
        <v>83</v>
      </c>
      <c r="BT84" s="65" t="s">
        <v>83</v>
      </c>
      <c r="BU84" s="65" t="s">
        <v>83</v>
      </c>
      <c r="BV84" s="60" t="s">
        <v>95</v>
      </c>
      <c r="BW84" s="67" t="s">
        <v>96</v>
      </c>
      <c r="BX84" s="60">
        <v>8</v>
      </c>
      <c r="BY84" s="71" t="s">
        <v>730</v>
      </c>
      <c r="BZ84" s="59"/>
    </row>
    <row r="85" spans="1:78">
      <c r="A85" s="81" t="s">
        <v>76</v>
      </c>
      <c r="B85" s="81">
        <v>84</v>
      </c>
      <c r="C85" s="82"/>
      <c r="D85" s="81" t="str">
        <f t="shared" si="14"/>
        <v>NIDIA BEDOYA LORA/SALVADOR ENRIQUE IREGUI LOTERO/GLADYS ENITH ARREDONDO</v>
      </c>
      <c r="E85" s="82" t="s">
        <v>197</v>
      </c>
      <c r="F85" s="81" t="s">
        <v>78</v>
      </c>
      <c r="G85" s="82" t="s">
        <v>289</v>
      </c>
      <c r="H85" s="81" t="s">
        <v>78</v>
      </c>
      <c r="I85" s="81" t="s">
        <v>362</v>
      </c>
      <c r="J85" s="82">
        <v>3044</v>
      </c>
      <c r="K85" s="83">
        <v>46028</v>
      </c>
      <c r="L85" s="82">
        <v>3729</v>
      </c>
      <c r="M85" s="84">
        <v>88</v>
      </c>
      <c r="N85" s="85">
        <f>+VLOOKUP(M85,Hoja1!A:B,2,0)</f>
        <v>46029</v>
      </c>
      <c r="O85" s="84" t="s">
        <v>731</v>
      </c>
      <c r="P85" s="86" t="s">
        <v>732</v>
      </c>
      <c r="Q85" s="87" t="s">
        <v>83</v>
      </c>
      <c r="R85" s="82" t="str">
        <f t="shared" si="15"/>
        <v>PERSONA NATURAL</v>
      </c>
      <c r="S85" s="82">
        <v>3396174</v>
      </c>
      <c r="T85" s="82" t="s">
        <v>733</v>
      </c>
      <c r="U85" s="88" t="s">
        <v>102</v>
      </c>
      <c r="V85" s="83">
        <v>45692</v>
      </c>
      <c r="W85" s="85">
        <f t="shared" si="16"/>
        <v>46787</v>
      </c>
      <c r="X85" s="82">
        <v>93151507</v>
      </c>
      <c r="Y85" s="82" t="s">
        <v>734</v>
      </c>
      <c r="Z85" s="82" t="str">
        <f t="shared" si="13"/>
        <v>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v>
      </c>
      <c r="AA85" s="81" t="s">
        <v>86</v>
      </c>
      <c r="AB85" s="81" t="s">
        <v>367</v>
      </c>
      <c r="AC85" s="81" t="s">
        <v>368</v>
      </c>
      <c r="AD85" s="83">
        <v>46030</v>
      </c>
      <c r="AE85" s="83">
        <v>46030</v>
      </c>
      <c r="AF85" s="83">
        <v>46030</v>
      </c>
      <c r="AG85" s="83">
        <v>46295</v>
      </c>
      <c r="AH85" s="83" t="e">
        <f>+VLOOKUP(P85,#REF!,5,0)</f>
        <v>#REF!</v>
      </c>
      <c r="AI85" s="81">
        <f t="shared" si="21"/>
        <v>1</v>
      </c>
      <c r="AJ85" s="83">
        <v>46030</v>
      </c>
      <c r="AK85" s="81">
        <f t="shared" si="17"/>
        <v>0</v>
      </c>
      <c r="AL85" s="81">
        <f t="shared" si="18"/>
        <v>263</v>
      </c>
      <c r="AM85" s="89">
        <f>+VLOOKUP(AA85,Honorarios!A:B,2,0)</f>
        <v>7308240</v>
      </c>
      <c r="AN85" s="89">
        <f t="shared" si="19"/>
        <v>64068904</v>
      </c>
      <c r="AO85" s="82">
        <v>9240302</v>
      </c>
      <c r="AP85" s="90">
        <v>64068904</v>
      </c>
      <c r="AQ85" s="84" t="s">
        <v>83</v>
      </c>
      <c r="AR85" s="90">
        <v>0</v>
      </c>
      <c r="AS85" s="84" t="s">
        <v>83</v>
      </c>
      <c r="AT85" s="90">
        <v>0</v>
      </c>
      <c r="AU85" s="84" t="s">
        <v>83</v>
      </c>
      <c r="AV85" s="90">
        <v>0</v>
      </c>
      <c r="AW85" s="84" t="s">
        <v>83</v>
      </c>
      <c r="AX85" s="90">
        <v>0</v>
      </c>
      <c r="AY85" s="84" t="s">
        <v>83</v>
      </c>
      <c r="AZ85" s="90">
        <v>0</v>
      </c>
      <c r="BA85" s="84" t="s">
        <v>83</v>
      </c>
      <c r="BB85" s="90">
        <v>0</v>
      </c>
      <c r="BC85" s="84" t="s">
        <v>83</v>
      </c>
      <c r="BD85" s="90">
        <v>0</v>
      </c>
      <c r="BE85" s="91">
        <f t="shared" si="20"/>
        <v>64068904</v>
      </c>
      <c r="BF85" s="82">
        <v>7201407811</v>
      </c>
      <c r="BG85" s="83">
        <v>46029</v>
      </c>
      <c r="BH85" s="82">
        <v>8201407888</v>
      </c>
      <c r="BI85" s="83">
        <v>46030</v>
      </c>
      <c r="BJ85" s="81" t="s">
        <v>89</v>
      </c>
      <c r="BK85" s="81" t="s">
        <v>90</v>
      </c>
      <c r="BL85" s="92" t="s">
        <v>343</v>
      </c>
      <c r="BM85" s="86">
        <f>+VLOOKUP(BL85,Supervisores!A:B,2,0)</f>
        <v>52725332</v>
      </c>
      <c r="BN85" s="94" t="s">
        <v>735</v>
      </c>
      <c r="BO85" s="94" t="s">
        <v>736</v>
      </c>
      <c r="BP85" s="83">
        <v>46054</v>
      </c>
      <c r="BQ85" s="93">
        <v>46030</v>
      </c>
      <c r="BR85" s="84" t="s">
        <v>737</v>
      </c>
      <c r="BS85" s="93">
        <v>46030</v>
      </c>
      <c r="BT85" s="93">
        <v>46482</v>
      </c>
      <c r="BU85" s="93">
        <v>46030</v>
      </c>
      <c r="BV85" s="82" t="s">
        <v>95</v>
      </c>
      <c r="BW85" s="88" t="s">
        <v>96</v>
      </c>
      <c r="BX85" s="82">
        <v>10</v>
      </c>
      <c r="BY85" s="94" t="s">
        <v>738</v>
      </c>
      <c r="BZ85" s="82" t="s">
        <v>739</v>
      </c>
    </row>
    <row r="86" spans="1:78">
      <c r="A86" s="4" t="s">
        <v>76</v>
      </c>
      <c r="B86" s="4">
        <v>85</v>
      </c>
      <c r="C86" s="59"/>
      <c r="D86" s="4" t="str">
        <f t="shared" si="14"/>
        <v>NIDIA BEDOYA LORA/SALVADOR ENRIQUE IREGUI LOTERO/GLADYS ENITH ARREDONDO</v>
      </c>
      <c r="E86" s="60" t="s">
        <v>197</v>
      </c>
      <c r="F86" s="5" t="s">
        <v>78</v>
      </c>
      <c r="G86" s="60" t="s">
        <v>289</v>
      </c>
      <c r="H86" s="5" t="s">
        <v>78</v>
      </c>
      <c r="I86" s="5" t="s">
        <v>362</v>
      </c>
      <c r="J86" s="59">
        <v>3048</v>
      </c>
      <c r="K86" s="58">
        <v>46028</v>
      </c>
      <c r="L86" s="59">
        <v>3730</v>
      </c>
      <c r="M86" s="63">
        <v>88</v>
      </c>
      <c r="N86" s="10">
        <f>+VLOOKUP(M86,Hoja1!A:B,2,0)</f>
        <v>46029</v>
      </c>
      <c r="O86" s="10" t="s">
        <v>740</v>
      </c>
      <c r="P86" s="11" t="s">
        <v>741</v>
      </c>
      <c r="Q86" s="18" t="s">
        <v>83</v>
      </c>
      <c r="R86" s="4" t="str">
        <f t="shared" si="15"/>
        <v>PERSONA NATURAL</v>
      </c>
      <c r="S86" s="59">
        <v>1017217792</v>
      </c>
      <c r="T86" s="59" t="s">
        <v>742</v>
      </c>
      <c r="U86" s="61" t="s">
        <v>102</v>
      </c>
      <c r="V86" s="58">
        <v>45486</v>
      </c>
      <c r="W86" s="10">
        <f t="shared" si="16"/>
        <v>46581</v>
      </c>
      <c r="X86" s="59">
        <v>93151507</v>
      </c>
      <c r="Y86" s="59" t="s">
        <v>743</v>
      </c>
      <c r="Z86" s="59" t="str">
        <f t="shared" si="13"/>
        <v>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v>
      </c>
      <c r="AA86" s="4" t="s">
        <v>131</v>
      </c>
      <c r="AB86" s="4" t="s">
        <v>367</v>
      </c>
      <c r="AC86" s="4" t="s">
        <v>368</v>
      </c>
      <c r="AD86" s="58">
        <v>46030</v>
      </c>
      <c r="AE86" s="58">
        <v>46030</v>
      </c>
      <c r="AF86" s="58">
        <v>46030</v>
      </c>
      <c r="AG86" s="58">
        <v>46295</v>
      </c>
      <c r="AH86" s="10" t="e">
        <f>+VLOOKUP(P86,#REF!,5,0)</f>
        <v>#REF!</v>
      </c>
      <c r="AI86" s="4">
        <f t="shared" si="21"/>
        <v>1</v>
      </c>
      <c r="AJ86" s="58">
        <v>46030</v>
      </c>
      <c r="AK86" s="4">
        <f t="shared" si="17"/>
        <v>0</v>
      </c>
      <c r="AL86" s="4">
        <f t="shared" si="18"/>
        <v>263</v>
      </c>
      <c r="AM86" s="12">
        <f>+VLOOKUP(AA86,Honorarios!A:B,2,0)</f>
        <v>6576773</v>
      </c>
      <c r="AN86" s="12">
        <f t="shared" si="19"/>
        <v>57656376.633333333</v>
      </c>
      <c r="AO86" s="59">
        <v>9240297</v>
      </c>
      <c r="AP86" s="62">
        <v>57656377</v>
      </c>
      <c r="AQ86" s="63" t="s">
        <v>83</v>
      </c>
      <c r="AR86" s="62">
        <v>0</v>
      </c>
      <c r="AS86" s="63" t="s">
        <v>83</v>
      </c>
      <c r="AT86" s="62">
        <v>0</v>
      </c>
      <c r="AU86" s="63" t="s">
        <v>83</v>
      </c>
      <c r="AV86" s="62">
        <v>0</v>
      </c>
      <c r="AW86" s="63" t="s">
        <v>83</v>
      </c>
      <c r="AX86" s="62">
        <v>0</v>
      </c>
      <c r="AY86" s="63" t="s">
        <v>83</v>
      </c>
      <c r="AZ86" s="62">
        <v>0</v>
      </c>
      <c r="BA86" s="63" t="s">
        <v>83</v>
      </c>
      <c r="BB86" s="62">
        <v>0</v>
      </c>
      <c r="BC86" s="63" t="s">
        <v>83</v>
      </c>
      <c r="BD86" s="62">
        <v>0</v>
      </c>
      <c r="BE86" s="13">
        <f t="shared" si="20"/>
        <v>57656377</v>
      </c>
      <c r="BF86" s="59">
        <v>7201407816</v>
      </c>
      <c r="BG86" s="58">
        <v>46029</v>
      </c>
      <c r="BH86" s="59">
        <v>8201407893</v>
      </c>
      <c r="BI86" s="58">
        <v>46030</v>
      </c>
      <c r="BJ86" s="4" t="s">
        <v>89</v>
      </c>
      <c r="BK86" s="4" t="s">
        <v>90</v>
      </c>
      <c r="BL86" s="14" t="s">
        <v>343</v>
      </c>
      <c r="BM86" s="11">
        <f>+VLOOKUP(BL86,Supervisores!A:B,2,0)</f>
        <v>52725332</v>
      </c>
      <c r="BN86" s="71" t="s">
        <v>744</v>
      </c>
      <c r="BO86" s="71" t="s">
        <v>745</v>
      </c>
      <c r="BP86" s="58">
        <v>46054</v>
      </c>
      <c r="BQ86" s="65">
        <v>46030</v>
      </c>
      <c r="BR86" s="63" t="s">
        <v>746</v>
      </c>
      <c r="BS86" s="65">
        <v>46030</v>
      </c>
      <c r="BT86" s="65">
        <v>46482</v>
      </c>
      <c r="BU86" s="65">
        <v>46030</v>
      </c>
      <c r="BV86" s="60" t="s">
        <v>95</v>
      </c>
      <c r="BW86" s="67" t="s">
        <v>96</v>
      </c>
      <c r="BX86" s="60">
        <v>10</v>
      </c>
      <c r="BY86" s="71" t="s">
        <v>747</v>
      </c>
      <c r="BZ86" s="59"/>
    </row>
    <row r="87" spans="1:78">
      <c r="A87" s="4" t="s">
        <v>76</v>
      </c>
      <c r="B87" s="4">
        <v>86</v>
      </c>
      <c r="C87" s="59"/>
      <c r="D87" s="4" t="str">
        <f t="shared" si="14"/>
        <v>NIDIA BEDOYA LORA/SALVADOR ENRIQUE IREGUI LOTERO/GLADYS ENITH ARREDONDO</v>
      </c>
      <c r="E87" s="60" t="s">
        <v>197</v>
      </c>
      <c r="F87" s="5" t="s">
        <v>78</v>
      </c>
      <c r="G87" s="60" t="s">
        <v>289</v>
      </c>
      <c r="H87" s="5" t="s">
        <v>78</v>
      </c>
      <c r="I87" s="5" t="s">
        <v>362</v>
      </c>
      <c r="J87" s="59">
        <v>3049</v>
      </c>
      <c r="K87" s="58">
        <v>46028</v>
      </c>
      <c r="L87" s="59">
        <v>3731</v>
      </c>
      <c r="M87" s="63">
        <v>88</v>
      </c>
      <c r="N87" s="10">
        <f>+VLOOKUP(M87,Hoja1!A:B,2,0)</f>
        <v>46029</v>
      </c>
      <c r="O87" s="10" t="s">
        <v>748</v>
      </c>
      <c r="P87" s="11" t="s">
        <v>749</v>
      </c>
      <c r="Q87" s="18" t="s">
        <v>83</v>
      </c>
      <c r="R87" s="4" t="str">
        <f t="shared" si="15"/>
        <v>PERSONA NATURAL</v>
      </c>
      <c r="S87" s="59">
        <v>43578470</v>
      </c>
      <c r="T87" s="59" t="s">
        <v>750</v>
      </c>
      <c r="U87" s="61" t="s">
        <v>84</v>
      </c>
      <c r="V87" s="58">
        <v>45383</v>
      </c>
      <c r="W87" s="10">
        <f t="shared" si="16"/>
        <v>46478</v>
      </c>
      <c r="X87" s="59">
        <v>93151507</v>
      </c>
      <c r="Y87" s="59" t="s">
        <v>751</v>
      </c>
      <c r="Z87" s="59" t="str">
        <f t="shared" si="13"/>
        <v>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v>
      </c>
      <c r="AA87" s="4" t="s">
        <v>131</v>
      </c>
      <c r="AB87" s="4" t="s">
        <v>367</v>
      </c>
      <c r="AC87" s="4" t="s">
        <v>368</v>
      </c>
      <c r="AD87" s="58">
        <v>46030</v>
      </c>
      <c r="AE87" s="58">
        <v>46030</v>
      </c>
      <c r="AF87" s="58">
        <v>46030</v>
      </c>
      <c r="AG87" s="58">
        <v>46203</v>
      </c>
      <c r="AH87" s="10" t="e">
        <f>+VLOOKUP(P87,#REF!,5,0)</f>
        <v>#REF!</v>
      </c>
      <c r="AI87" s="4">
        <f t="shared" si="21"/>
        <v>1</v>
      </c>
      <c r="AJ87" s="58">
        <v>46030</v>
      </c>
      <c r="AK87" s="4">
        <f t="shared" si="17"/>
        <v>0</v>
      </c>
      <c r="AL87" s="4">
        <f t="shared" si="18"/>
        <v>173</v>
      </c>
      <c r="AM87" s="12">
        <f>+VLOOKUP(AA87,Honorarios!A:B,2,0)</f>
        <v>6576773</v>
      </c>
      <c r="AN87" s="12">
        <f t="shared" si="19"/>
        <v>37926057.633333333</v>
      </c>
      <c r="AO87" s="59">
        <v>9240305</v>
      </c>
      <c r="AP87" s="62">
        <v>37926058</v>
      </c>
      <c r="AQ87" s="63" t="s">
        <v>83</v>
      </c>
      <c r="AR87" s="62">
        <v>0</v>
      </c>
      <c r="AS87" s="63" t="s">
        <v>83</v>
      </c>
      <c r="AT87" s="62">
        <v>0</v>
      </c>
      <c r="AU87" s="63" t="s">
        <v>83</v>
      </c>
      <c r="AV87" s="62">
        <v>0</v>
      </c>
      <c r="AW87" s="63" t="s">
        <v>83</v>
      </c>
      <c r="AX87" s="62">
        <v>0</v>
      </c>
      <c r="AY87" s="63" t="s">
        <v>83</v>
      </c>
      <c r="AZ87" s="62">
        <v>0</v>
      </c>
      <c r="BA87" s="63" t="s">
        <v>83</v>
      </c>
      <c r="BB87" s="62">
        <v>0</v>
      </c>
      <c r="BC87" s="63" t="s">
        <v>83</v>
      </c>
      <c r="BD87" s="62">
        <v>0</v>
      </c>
      <c r="BE87" s="13">
        <f t="shared" si="20"/>
        <v>37926058</v>
      </c>
      <c r="BF87" s="59">
        <v>7201407817</v>
      </c>
      <c r="BG87" s="58">
        <v>46029</v>
      </c>
      <c r="BH87" s="59">
        <v>8201407894</v>
      </c>
      <c r="BI87" s="58">
        <v>46030</v>
      </c>
      <c r="BJ87" s="4" t="s">
        <v>89</v>
      </c>
      <c r="BK87" s="4" t="s">
        <v>90</v>
      </c>
      <c r="BL87" s="14" t="s">
        <v>343</v>
      </c>
      <c r="BM87" s="11">
        <f>+VLOOKUP(BL87,Supervisores!A:B,2,0)</f>
        <v>52725332</v>
      </c>
      <c r="BN87" s="71" t="s">
        <v>752</v>
      </c>
      <c r="BO87" s="71" t="s">
        <v>753</v>
      </c>
      <c r="BP87" s="58">
        <v>46054</v>
      </c>
      <c r="BQ87" s="65" t="s">
        <v>83</v>
      </c>
      <c r="BR87" s="65" t="s">
        <v>83</v>
      </c>
      <c r="BS87" s="65" t="s">
        <v>83</v>
      </c>
      <c r="BT87" s="65" t="s">
        <v>83</v>
      </c>
      <c r="BU87" s="65" t="s">
        <v>83</v>
      </c>
      <c r="BV87" s="60" t="s">
        <v>95</v>
      </c>
      <c r="BW87" s="67" t="s">
        <v>96</v>
      </c>
      <c r="BX87" s="60">
        <v>8</v>
      </c>
      <c r="BY87" s="71" t="s">
        <v>754</v>
      </c>
      <c r="BZ87" s="59" t="s">
        <v>755</v>
      </c>
    </row>
    <row r="88" spans="1:78">
      <c r="A88" s="4" t="s">
        <v>76</v>
      </c>
      <c r="B88" s="4">
        <v>87</v>
      </c>
      <c r="C88" s="59"/>
      <c r="D88" s="4" t="str">
        <f t="shared" si="14"/>
        <v>NIDIA BEDOYA LORA/SALVADOR ENRIQUE IREGUI LOTERO/LAURA CRISTINA ZAPATA VASQUEZ</v>
      </c>
      <c r="E88" s="60" t="s">
        <v>197</v>
      </c>
      <c r="F88" s="5" t="s">
        <v>78</v>
      </c>
      <c r="G88" s="60" t="s">
        <v>289</v>
      </c>
      <c r="H88" s="5" t="s">
        <v>78</v>
      </c>
      <c r="I88" s="60" t="s">
        <v>80</v>
      </c>
      <c r="J88" s="59">
        <v>3092</v>
      </c>
      <c r="K88" s="58">
        <v>46028</v>
      </c>
      <c r="L88" s="59">
        <v>3732</v>
      </c>
      <c r="M88" s="63">
        <v>88</v>
      </c>
      <c r="N88" s="10">
        <f>+VLOOKUP(M88,Hoja1!A:B,2,0)</f>
        <v>46029</v>
      </c>
      <c r="O88" s="10" t="s">
        <v>756</v>
      </c>
      <c r="P88" s="11" t="s">
        <v>757</v>
      </c>
      <c r="Q88" s="18" t="s">
        <v>83</v>
      </c>
      <c r="R88" s="4" t="str">
        <f t="shared" si="15"/>
        <v>PERSONA NATURAL</v>
      </c>
      <c r="S88" s="59">
        <v>1000755950</v>
      </c>
      <c r="T88" s="59" t="s">
        <v>758</v>
      </c>
      <c r="U88" s="61" t="s">
        <v>84</v>
      </c>
      <c r="V88" s="58">
        <v>45364</v>
      </c>
      <c r="W88" s="10">
        <f t="shared" si="16"/>
        <v>46459</v>
      </c>
      <c r="X88" s="59">
        <v>93151507</v>
      </c>
      <c r="Y88" s="59" t="s">
        <v>759</v>
      </c>
      <c r="Z88" s="59" t="str">
        <f t="shared" si="13"/>
        <v>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v>
      </c>
      <c r="AA88" s="4" t="s">
        <v>219</v>
      </c>
      <c r="AB88" s="4" t="s">
        <v>87</v>
      </c>
      <c r="AC88" s="4" t="s">
        <v>760</v>
      </c>
      <c r="AD88" s="58">
        <v>46030</v>
      </c>
      <c r="AE88" s="58">
        <v>46030</v>
      </c>
      <c r="AF88" s="58">
        <v>46030</v>
      </c>
      <c r="AG88" s="58">
        <v>46295</v>
      </c>
      <c r="AH88" s="10" t="e">
        <f>+VLOOKUP(P88,#REF!,5,0)</f>
        <v>#REF!</v>
      </c>
      <c r="AI88" s="4">
        <f t="shared" si="21"/>
        <v>1</v>
      </c>
      <c r="AJ88" s="58">
        <v>46030</v>
      </c>
      <c r="AK88" s="4">
        <f t="shared" si="17"/>
        <v>0</v>
      </c>
      <c r="AL88" s="4">
        <f t="shared" si="18"/>
        <v>263</v>
      </c>
      <c r="AM88" s="12">
        <f>+VLOOKUP(AA88,Honorarios!A:B,2,0)</f>
        <v>3694240</v>
      </c>
      <c r="AN88" s="12">
        <f t="shared" si="19"/>
        <v>32386170.666666664</v>
      </c>
      <c r="AO88" s="59">
        <v>9240301</v>
      </c>
      <c r="AP88" s="62">
        <v>32386171</v>
      </c>
      <c r="AQ88" s="63" t="s">
        <v>83</v>
      </c>
      <c r="AR88" s="62">
        <v>0</v>
      </c>
      <c r="AS88" s="63" t="s">
        <v>83</v>
      </c>
      <c r="AT88" s="62">
        <v>0</v>
      </c>
      <c r="AU88" s="63" t="s">
        <v>83</v>
      </c>
      <c r="AV88" s="62">
        <v>0</v>
      </c>
      <c r="AW88" s="63" t="s">
        <v>83</v>
      </c>
      <c r="AX88" s="62">
        <v>0</v>
      </c>
      <c r="AY88" s="63" t="s">
        <v>83</v>
      </c>
      <c r="AZ88" s="62">
        <v>0</v>
      </c>
      <c r="BA88" s="63" t="s">
        <v>83</v>
      </c>
      <c r="BB88" s="62">
        <v>0</v>
      </c>
      <c r="BC88" s="63" t="s">
        <v>83</v>
      </c>
      <c r="BD88" s="62">
        <v>0</v>
      </c>
      <c r="BE88" s="13">
        <f t="shared" si="20"/>
        <v>32386171</v>
      </c>
      <c r="BF88" s="59">
        <v>7201407833</v>
      </c>
      <c r="BG88" s="58">
        <v>46029</v>
      </c>
      <c r="BH88" s="59">
        <v>8201407910</v>
      </c>
      <c r="BI88" s="58">
        <v>46030</v>
      </c>
      <c r="BJ88" s="4" t="s">
        <v>89</v>
      </c>
      <c r="BK88" s="4" t="s">
        <v>90</v>
      </c>
      <c r="BL88" s="14" t="s">
        <v>220</v>
      </c>
      <c r="BM88" s="11">
        <f>+VLOOKUP(BL88,Supervisores!A:B,2,0)</f>
        <v>43617827</v>
      </c>
      <c r="BN88" s="71" t="s">
        <v>761</v>
      </c>
      <c r="BO88" s="71" t="s">
        <v>762</v>
      </c>
      <c r="BP88" s="58">
        <v>46054</v>
      </c>
      <c r="BQ88" s="65" t="s">
        <v>83</v>
      </c>
      <c r="BR88" s="65" t="s">
        <v>83</v>
      </c>
      <c r="BS88" s="65" t="s">
        <v>83</v>
      </c>
      <c r="BT88" s="65" t="s">
        <v>83</v>
      </c>
      <c r="BU88" s="65" t="s">
        <v>83</v>
      </c>
      <c r="BV88" s="60" t="s">
        <v>95</v>
      </c>
      <c r="BW88" s="67" t="s">
        <v>96</v>
      </c>
      <c r="BX88" s="60">
        <v>8</v>
      </c>
      <c r="BY88" s="71" t="s">
        <v>763</v>
      </c>
      <c r="BZ88" s="59"/>
    </row>
    <row r="89" spans="1:78">
      <c r="A89" s="4" t="s">
        <v>76</v>
      </c>
      <c r="B89" s="4">
        <v>88</v>
      </c>
      <c r="C89" s="59"/>
      <c r="D89" s="4" t="str">
        <f t="shared" si="14"/>
        <v>NIDIA BEDOYA LORA/SALVADOR ENRIQUE IREGUI LOTERO/LAURA CRISTINA ZAPATA VASQUEZ</v>
      </c>
      <c r="E89" s="60" t="s">
        <v>197</v>
      </c>
      <c r="F89" s="5" t="s">
        <v>78</v>
      </c>
      <c r="G89" s="60" t="s">
        <v>289</v>
      </c>
      <c r="H89" s="5" t="s">
        <v>78</v>
      </c>
      <c r="I89" s="60" t="s">
        <v>80</v>
      </c>
      <c r="J89" s="59">
        <v>3093</v>
      </c>
      <c r="K89" s="58">
        <v>46028</v>
      </c>
      <c r="L89" s="59">
        <v>3733</v>
      </c>
      <c r="M89" s="63">
        <v>88</v>
      </c>
      <c r="N89" s="10">
        <f>+VLOOKUP(M89,Hoja1!A:B,2,0)</f>
        <v>46029</v>
      </c>
      <c r="O89" s="10" t="s">
        <v>764</v>
      </c>
      <c r="P89" s="11" t="s">
        <v>765</v>
      </c>
      <c r="Q89" s="18" t="s">
        <v>83</v>
      </c>
      <c r="R89" s="4" t="str">
        <f t="shared" si="15"/>
        <v>PERSONA NATURAL</v>
      </c>
      <c r="S89" s="59">
        <v>42897543</v>
      </c>
      <c r="T89" s="59" t="s">
        <v>766</v>
      </c>
      <c r="U89" s="61" t="s">
        <v>84</v>
      </c>
      <c r="V89" s="58">
        <v>45162</v>
      </c>
      <c r="W89" s="10">
        <f t="shared" si="16"/>
        <v>46258</v>
      </c>
      <c r="X89" s="59">
        <v>93151507</v>
      </c>
      <c r="Y89" s="59" t="s">
        <v>767</v>
      </c>
      <c r="Z89" s="59" t="str">
        <f t="shared" si="13"/>
        <v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v>
      </c>
      <c r="AA89" s="4" t="s">
        <v>266</v>
      </c>
      <c r="AB89" s="4" t="s">
        <v>87</v>
      </c>
      <c r="AC89" s="4" t="s">
        <v>202</v>
      </c>
      <c r="AD89" s="58">
        <v>46030</v>
      </c>
      <c r="AE89" s="58">
        <v>46030</v>
      </c>
      <c r="AF89" s="58">
        <v>46030</v>
      </c>
      <c r="AG89" s="58">
        <v>46295</v>
      </c>
      <c r="AH89" s="10" t="e">
        <f>+VLOOKUP(P89,#REF!,5,0)</f>
        <v>#REF!</v>
      </c>
      <c r="AI89" s="4">
        <f t="shared" si="21"/>
        <v>1</v>
      </c>
      <c r="AJ89" s="58">
        <v>46030</v>
      </c>
      <c r="AK89" s="4">
        <f t="shared" si="17"/>
        <v>0</v>
      </c>
      <c r="AL89" s="4">
        <f t="shared" si="18"/>
        <v>263</v>
      </c>
      <c r="AM89" s="12">
        <f>+VLOOKUP(AA89,Honorarios!A:B,2,0)</f>
        <v>8769565</v>
      </c>
      <c r="AN89" s="12">
        <f t="shared" si="19"/>
        <v>76879853.166666657</v>
      </c>
      <c r="AO89" s="59">
        <v>9240298</v>
      </c>
      <c r="AP89" s="62">
        <v>76879853</v>
      </c>
      <c r="AQ89" s="63" t="s">
        <v>83</v>
      </c>
      <c r="AR89" s="62">
        <v>0</v>
      </c>
      <c r="AS89" s="63" t="s">
        <v>83</v>
      </c>
      <c r="AT89" s="62">
        <v>0</v>
      </c>
      <c r="AU89" s="63" t="s">
        <v>83</v>
      </c>
      <c r="AV89" s="62">
        <v>0</v>
      </c>
      <c r="AW89" s="63" t="s">
        <v>83</v>
      </c>
      <c r="AX89" s="62">
        <v>0</v>
      </c>
      <c r="AY89" s="63" t="s">
        <v>83</v>
      </c>
      <c r="AZ89" s="62">
        <v>0</v>
      </c>
      <c r="BA89" s="63" t="s">
        <v>83</v>
      </c>
      <c r="BB89" s="62">
        <v>0</v>
      </c>
      <c r="BC89" s="63" t="s">
        <v>83</v>
      </c>
      <c r="BD89" s="62">
        <v>0</v>
      </c>
      <c r="BE89" s="13">
        <f t="shared" si="20"/>
        <v>76879853</v>
      </c>
      <c r="BF89" s="59">
        <v>7201407834</v>
      </c>
      <c r="BG89" s="58">
        <v>46029</v>
      </c>
      <c r="BH89" s="59">
        <v>8201407911</v>
      </c>
      <c r="BI89" s="58">
        <v>46030</v>
      </c>
      <c r="BJ89" s="4" t="s">
        <v>89</v>
      </c>
      <c r="BK89" s="4" t="s">
        <v>90</v>
      </c>
      <c r="BL89" s="14" t="s">
        <v>91</v>
      </c>
      <c r="BM89" s="11">
        <f>+VLOOKUP(BL89,Supervisores!A:B,2,0)</f>
        <v>98552967</v>
      </c>
      <c r="BN89" s="71" t="s">
        <v>768</v>
      </c>
      <c r="BO89" s="71" t="s">
        <v>769</v>
      </c>
      <c r="BP89" s="58">
        <v>46054</v>
      </c>
      <c r="BQ89" s="65">
        <v>46030</v>
      </c>
      <c r="BR89" s="63" t="s">
        <v>770</v>
      </c>
      <c r="BS89" s="65">
        <v>46030</v>
      </c>
      <c r="BT89" s="65">
        <v>46482</v>
      </c>
      <c r="BU89" s="65">
        <v>46030</v>
      </c>
      <c r="BV89" s="60" t="s">
        <v>95</v>
      </c>
      <c r="BW89" s="67" t="s">
        <v>96</v>
      </c>
      <c r="BX89" s="60">
        <v>10</v>
      </c>
      <c r="BY89" s="71" t="s">
        <v>771</v>
      </c>
      <c r="BZ89" s="59"/>
    </row>
    <row r="90" spans="1:78">
      <c r="A90" s="4" t="s">
        <v>76</v>
      </c>
      <c r="B90" s="4">
        <v>89</v>
      </c>
      <c r="C90" s="59"/>
      <c r="D90" s="4" t="str">
        <f t="shared" si="14"/>
        <v>NIDIA BEDOYA LORA/SALVADOR ENRIQUE IREGUI LOTERO/LAURA CRISTINA ZAPATA VASQUEZ</v>
      </c>
      <c r="E90" s="60" t="s">
        <v>197</v>
      </c>
      <c r="F90" s="5" t="s">
        <v>78</v>
      </c>
      <c r="G90" s="60" t="s">
        <v>289</v>
      </c>
      <c r="H90" s="5" t="s">
        <v>78</v>
      </c>
      <c r="I90" s="60" t="s">
        <v>80</v>
      </c>
      <c r="J90" s="59">
        <v>3094</v>
      </c>
      <c r="K90" s="58">
        <v>46028</v>
      </c>
      <c r="L90" s="59">
        <v>3734</v>
      </c>
      <c r="M90" s="63">
        <v>88</v>
      </c>
      <c r="N90" s="10">
        <f>+VLOOKUP(M90,Hoja1!A:B,2,0)</f>
        <v>46029</v>
      </c>
      <c r="O90" s="10" t="s">
        <v>772</v>
      </c>
      <c r="P90" s="11" t="s">
        <v>773</v>
      </c>
      <c r="Q90" s="18" t="s">
        <v>83</v>
      </c>
      <c r="R90" s="4" t="str">
        <f t="shared" si="15"/>
        <v>PERSONA NATURAL</v>
      </c>
      <c r="S90" s="59">
        <v>73105205</v>
      </c>
      <c r="T90" s="59" t="s">
        <v>774</v>
      </c>
      <c r="U90" s="61" t="s">
        <v>102</v>
      </c>
      <c r="V90" s="58">
        <v>45300</v>
      </c>
      <c r="W90" s="10">
        <f t="shared" si="16"/>
        <v>46396</v>
      </c>
      <c r="X90" s="59">
        <v>93151507</v>
      </c>
      <c r="Y90" s="59" t="s">
        <v>775</v>
      </c>
      <c r="Z90" s="59" t="str">
        <f t="shared" si="13"/>
        <v>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v>
      </c>
      <c r="AA90" s="4" t="s">
        <v>553</v>
      </c>
      <c r="AB90" s="4" t="s">
        <v>87</v>
      </c>
      <c r="AC90" s="4" t="s">
        <v>202</v>
      </c>
      <c r="AD90" s="58">
        <v>46030</v>
      </c>
      <c r="AE90" s="58">
        <v>46030</v>
      </c>
      <c r="AF90" s="58">
        <v>46030</v>
      </c>
      <c r="AG90" s="58">
        <v>46295</v>
      </c>
      <c r="AH90" s="10" t="e">
        <f>+VLOOKUP(P90,#REF!,5,0)</f>
        <v>#REF!</v>
      </c>
      <c r="AI90" s="4">
        <f t="shared" si="21"/>
        <v>1</v>
      </c>
      <c r="AJ90" s="58">
        <v>46030</v>
      </c>
      <c r="AK90" s="4">
        <f t="shared" si="17"/>
        <v>0</v>
      </c>
      <c r="AL90" s="4">
        <f t="shared" si="18"/>
        <v>263</v>
      </c>
      <c r="AM90" s="12">
        <f>+VLOOKUP(AA90,Honorarios!A:B,2,0)</f>
        <v>3328617</v>
      </c>
      <c r="AN90" s="12">
        <f t="shared" si="19"/>
        <v>29180875.699999999</v>
      </c>
      <c r="AO90" s="59">
        <v>9240298</v>
      </c>
      <c r="AP90" s="62">
        <v>29180876</v>
      </c>
      <c r="AQ90" s="63" t="s">
        <v>83</v>
      </c>
      <c r="AR90" s="62">
        <v>0</v>
      </c>
      <c r="AS90" s="63" t="s">
        <v>83</v>
      </c>
      <c r="AT90" s="62">
        <v>0</v>
      </c>
      <c r="AU90" s="63" t="s">
        <v>83</v>
      </c>
      <c r="AV90" s="62">
        <v>0</v>
      </c>
      <c r="AW90" s="63" t="s">
        <v>83</v>
      </c>
      <c r="AX90" s="62">
        <v>0</v>
      </c>
      <c r="AY90" s="63" t="s">
        <v>83</v>
      </c>
      <c r="AZ90" s="62">
        <v>0</v>
      </c>
      <c r="BA90" s="63" t="s">
        <v>83</v>
      </c>
      <c r="BB90" s="62">
        <v>0</v>
      </c>
      <c r="BC90" s="63" t="s">
        <v>83</v>
      </c>
      <c r="BD90" s="62">
        <v>0</v>
      </c>
      <c r="BE90" s="13">
        <f t="shared" si="20"/>
        <v>29180876</v>
      </c>
      <c r="BF90" s="59">
        <v>7201407835</v>
      </c>
      <c r="BG90" s="58">
        <v>46029</v>
      </c>
      <c r="BH90" s="59">
        <v>8201407912</v>
      </c>
      <c r="BI90" s="58">
        <v>46030</v>
      </c>
      <c r="BJ90" s="4" t="s">
        <v>89</v>
      </c>
      <c r="BK90" s="4" t="s">
        <v>90</v>
      </c>
      <c r="BL90" s="14" t="s">
        <v>220</v>
      </c>
      <c r="BM90" s="11">
        <f>+VLOOKUP(BL90,Supervisores!A:B,2,0)</f>
        <v>43617827</v>
      </c>
      <c r="BN90" s="71" t="s">
        <v>776</v>
      </c>
      <c r="BO90" s="71" t="s">
        <v>777</v>
      </c>
      <c r="BP90" s="58">
        <v>46054</v>
      </c>
      <c r="BQ90" s="65" t="s">
        <v>83</v>
      </c>
      <c r="BR90" s="65" t="s">
        <v>83</v>
      </c>
      <c r="BS90" s="65" t="s">
        <v>83</v>
      </c>
      <c r="BT90" s="65" t="s">
        <v>83</v>
      </c>
      <c r="BU90" s="65" t="s">
        <v>83</v>
      </c>
      <c r="BV90" s="60" t="s">
        <v>95</v>
      </c>
      <c r="BW90" s="67" t="s">
        <v>96</v>
      </c>
      <c r="BX90" s="60">
        <v>8</v>
      </c>
      <c r="BY90" s="71" t="s">
        <v>778</v>
      </c>
      <c r="BZ90" s="59"/>
    </row>
    <row r="91" spans="1:78">
      <c r="A91" s="4" t="s">
        <v>76</v>
      </c>
      <c r="B91" s="4">
        <v>90</v>
      </c>
      <c r="C91" s="59"/>
      <c r="D91" s="4" t="str">
        <f t="shared" si="14"/>
        <v>NIDIA BEDOYA LORA/SALVADOR ENRIQUE IREGUI LOTERO/LAURA CRISTINA ZAPATA VASQUEZ</v>
      </c>
      <c r="E91" s="60" t="s">
        <v>197</v>
      </c>
      <c r="F91" s="5" t="s">
        <v>78</v>
      </c>
      <c r="G91" s="60" t="s">
        <v>289</v>
      </c>
      <c r="H91" s="5" t="s">
        <v>78</v>
      </c>
      <c r="I91" s="60" t="s">
        <v>80</v>
      </c>
      <c r="J91" s="59">
        <v>3095</v>
      </c>
      <c r="K91" s="58">
        <v>46028</v>
      </c>
      <c r="L91" s="59">
        <v>3735</v>
      </c>
      <c r="M91" s="63">
        <v>88</v>
      </c>
      <c r="N91" s="10">
        <f>+VLOOKUP(M91,Hoja1!A:B,2,0)</f>
        <v>46029</v>
      </c>
      <c r="O91" s="10" t="s">
        <v>779</v>
      </c>
      <c r="P91" s="11" t="s">
        <v>780</v>
      </c>
      <c r="Q91" s="18" t="s">
        <v>83</v>
      </c>
      <c r="R91" s="4" t="str">
        <f t="shared" si="15"/>
        <v>PERSONA NATURAL</v>
      </c>
      <c r="S91" s="59">
        <v>1128466655</v>
      </c>
      <c r="T91" s="59" t="s">
        <v>781</v>
      </c>
      <c r="U91" s="61" t="s">
        <v>84</v>
      </c>
      <c r="V91" s="58">
        <v>45426</v>
      </c>
      <c r="W91" s="10">
        <f t="shared" si="16"/>
        <v>46521</v>
      </c>
      <c r="X91" s="59">
        <v>93151507</v>
      </c>
      <c r="Y91" s="59" t="s">
        <v>782</v>
      </c>
      <c r="Z91" s="59" t="str">
        <f t="shared" si="13"/>
        <v>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v>
      </c>
      <c r="AA91" s="4" t="s">
        <v>140</v>
      </c>
      <c r="AB91" s="4" t="s">
        <v>87</v>
      </c>
      <c r="AC91" s="4" t="s">
        <v>159</v>
      </c>
      <c r="AD91" s="58">
        <v>46030</v>
      </c>
      <c r="AE91" s="58">
        <v>46030</v>
      </c>
      <c r="AF91" s="58">
        <v>46030</v>
      </c>
      <c r="AG91" s="58">
        <v>46295</v>
      </c>
      <c r="AH91" s="10" t="e">
        <f>+VLOOKUP(P91,#REF!,5,0)</f>
        <v>#REF!</v>
      </c>
      <c r="AI91" s="4">
        <f t="shared" si="21"/>
        <v>1</v>
      </c>
      <c r="AJ91" s="58">
        <v>46030</v>
      </c>
      <c r="AK91" s="4">
        <f t="shared" si="17"/>
        <v>0</v>
      </c>
      <c r="AL91" s="4">
        <f t="shared" si="18"/>
        <v>263</v>
      </c>
      <c r="AM91" s="12">
        <f>+VLOOKUP(AA91,Honorarios!A:B,2,0)</f>
        <v>5164679</v>
      </c>
      <c r="AN91" s="12">
        <f t="shared" si="19"/>
        <v>45277019.233333334</v>
      </c>
      <c r="AO91" s="59">
        <v>9240298</v>
      </c>
      <c r="AP91" s="62">
        <v>45277019</v>
      </c>
      <c r="AQ91" s="63" t="s">
        <v>83</v>
      </c>
      <c r="AR91" s="62">
        <v>0</v>
      </c>
      <c r="AS91" s="63" t="s">
        <v>83</v>
      </c>
      <c r="AT91" s="62">
        <v>0</v>
      </c>
      <c r="AU91" s="63" t="s">
        <v>83</v>
      </c>
      <c r="AV91" s="62">
        <v>0</v>
      </c>
      <c r="AW91" s="63" t="s">
        <v>83</v>
      </c>
      <c r="AX91" s="62">
        <v>0</v>
      </c>
      <c r="AY91" s="63" t="s">
        <v>83</v>
      </c>
      <c r="AZ91" s="62">
        <v>0</v>
      </c>
      <c r="BA91" s="63" t="s">
        <v>83</v>
      </c>
      <c r="BB91" s="62">
        <v>0</v>
      </c>
      <c r="BC91" s="63" t="s">
        <v>83</v>
      </c>
      <c r="BD91" s="62">
        <v>0</v>
      </c>
      <c r="BE91" s="13">
        <f t="shared" si="20"/>
        <v>45277019</v>
      </c>
      <c r="BF91" s="59">
        <v>7201407836</v>
      </c>
      <c r="BG91" s="58">
        <v>46029</v>
      </c>
      <c r="BH91" s="59">
        <v>8201407913</v>
      </c>
      <c r="BI91" s="58">
        <v>46030</v>
      </c>
      <c r="BJ91" s="4" t="s">
        <v>89</v>
      </c>
      <c r="BK91" s="4" t="s">
        <v>90</v>
      </c>
      <c r="BL91" s="14" t="s">
        <v>393</v>
      </c>
      <c r="BM91" s="11">
        <f>+VLOOKUP(BL91,Supervisores!A:B,2,0)</f>
        <v>43420806</v>
      </c>
      <c r="BN91" s="71" t="s">
        <v>783</v>
      </c>
      <c r="BO91" s="71" t="s">
        <v>784</v>
      </c>
      <c r="BP91" s="58">
        <v>46054</v>
      </c>
      <c r="BQ91" s="65" t="s">
        <v>83</v>
      </c>
      <c r="BR91" s="65" t="s">
        <v>83</v>
      </c>
      <c r="BS91" s="65" t="s">
        <v>83</v>
      </c>
      <c r="BT91" s="65" t="s">
        <v>83</v>
      </c>
      <c r="BU91" s="65" t="s">
        <v>83</v>
      </c>
      <c r="BV91" s="60" t="s">
        <v>95</v>
      </c>
      <c r="BW91" s="67" t="s">
        <v>96</v>
      </c>
      <c r="BX91" s="60">
        <v>8</v>
      </c>
      <c r="BY91" s="71" t="s">
        <v>785</v>
      </c>
      <c r="BZ91" s="59"/>
    </row>
    <row r="92" spans="1:78">
      <c r="A92" s="4" t="s">
        <v>76</v>
      </c>
      <c r="B92" s="4">
        <v>91</v>
      </c>
      <c r="C92" s="59"/>
      <c r="D92" s="4" t="str">
        <f t="shared" si="14"/>
        <v>NIDIA BEDOYA LORA/SALVADOR ENRIQUE IREGUI LOTERO/LAURA CRISTINA ZAPATA VASQUEZ</v>
      </c>
      <c r="E92" s="60" t="s">
        <v>197</v>
      </c>
      <c r="F92" s="5" t="s">
        <v>78</v>
      </c>
      <c r="G92" s="60" t="s">
        <v>289</v>
      </c>
      <c r="H92" s="5" t="s">
        <v>78</v>
      </c>
      <c r="I92" s="60" t="s">
        <v>80</v>
      </c>
      <c r="J92" s="59">
        <v>3096</v>
      </c>
      <c r="K92" s="58">
        <v>46028</v>
      </c>
      <c r="L92" s="59">
        <v>3736</v>
      </c>
      <c r="M92" s="63">
        <v>88</v>
      </c>
      <c r="N92" s="10">
        <f>+VLOOKUP(M92,Hoja1!A:B,2,0)</f>
        <v>46029</v>
      </c>
      <c r="O92" s="10" t="s">
        <v>786</v>
      </c>
      <c r="P92" s="11" t="s">
        <v>787</v>
      </c>
      <c r="Q92" s="18" t="s">
        <v>83</v>
      </c>
      <c r="R92" s="4" t="str">
        <f t="shared" si="15"/>
        <v>PERSONA NATURAL</v>
      </c>
      <c r="S92" s="59">
        <v>1115084826</v>
      </c>
      <c r="T92" s="59" t="s">
        <v>788</v>
      </c>
      <c r="U92" s="61" t="s">
        <v>84</v>
      </c>
      <c r="V92" s="58">
        <v>46006</v>
      </c>
      <c r="W92" s="10">
        <f t="shared" si="16"/>
        <v>47102</v>
      </c>
      <c r="X92" s="59">
        <v>93151501</v>
      </c>
      <c r="Y92" s="59" t="s">
        <v>789</v>
      </c>
      <c r="Z92" s="59" t="str">
        <f t="shared" si="13"/>
        <v>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v>
      </c>
      <c r="AA92" s="4" t="s">
        <v>140</v>
      </c>
      <c r="AB92" s="4" t="s">
        <v>87</v>
      </c>
      <c r="AC92" s="4" t="s">
        <v>238</v>
      </c>
      <c r="AD92" s="58">
        <v>46030</v>
      </c>
      <c r="AE92" s="58">
        <v>46030</v>
      </c>
      <c r="AF92" s="58">
        <v>46030</v>
      </c>
      <c r="AG92" s="58">
        <v>46295</v>
      </c>
      <c r="AH92" s="10" t="e">
        <f>+VLOOKUP(P92,#REF!,5,0)</f>
        <v>#REF!</v>
      </c>
      <c r="AI92" s="4">
        <f t="shared" si="21"/>
        <v>1</v>
      </c>
      <c r="AJ92" s="58">
        <v>46030</v>
      </c>
      <c r="AK92" s="4">
        <f t="shared" si="17"/>
        <v>0</v>
      </c>
      <c r="AL92" s="4">
        <f t="shared" si="18"/>
        <v>263</v>
      </c>
      <c r="AM92" s="12">
        <f>+VLOOKUP(AA92,Honorarios!A:B,2,0)</f>
        <v>5164679</v>
      </c>
      <c r="AN92" s="12">
        <f t="shared" si="19"/>
        <v>45277019.233333334</v>
      </c>
      <c r="AO92" s="59">
        <v>9240298</v>
      </c>
      <c r="AP92" s="62">
        <v>45277019</v>
      </c>
      <c r="AQ92" s="63" t="s">
        <v>83</v>
      </c>
      <c r="AR92" s="62">
        <v>0</v>
      </c>
      <c r="AS92" s="63" t="s">
        <v>83</v>
      </c>
      <c r="AT92" s="62">
        <v>0</v>
      </c>
      <c r="AU92" s="63" t="s">
        <v>83</v>
      </c>
      <c r="AV92" s="62">
        <v>0</v>
      </c>
      <c r="AW92" s="63" t="s">
        <v>83</v>
      </c>
      <c r="AX92" s="62">
        <v>0</v>
      </c>
      <c r="AY92" s="63" t="s">
        <v>83</v>
      </c>
      <c r="AZ92" s="62">
        <v>0</v>
      </c>
      <c r="BA92" s="63" t="s">
        <v>83</v>
      </c>
      <c r="BB92" s="62">
        <v>0</v>
      </c>
      <c r="BC92" s="63" t="s">
        <v>83</v>
      </c>
      <c r="BD92" s="62">
        <v>0</v>
      </c>
      <c r="BE92" s="13">
        <f t="shared" si="20"/>
        <v>45277019</v>
      </c>
      <c r="BF92" s="59">
        <v>7201407837</v>
      </c>
      <c r="BG92" s="58">
        <v>46029</v>
      </c>
      <c r="BH92" s="59">
        <v>8201407914</v>
      </c>
      <c r="BI92" s="58">
        <v>46030</v>
      </c>
      <c r="BJ92" s="4" t="s">
        <v>89</v>
      </c>
      <c r="BK92" s="4" t="s">
        <v>90</v>
      </c>
      <c r="BL92" s="14" t="s">
        <v>790</v>
      </c>
      <c r="BM92" s="11">
        <f>+VLOOKUP(BL92,Supervisores!A:B,2,0)</f>
        <v>43258114</v>
      </c>
      <c r="BN92" s="71" t="s">
        <v>791</v>
      </c>
      <c r="BO92" s="71" t="s">
        <v>792</v>
      </c>
      <c r="BP92" s="58">
        <v>46054</v>
      </c>
      <c r="BQ92" s="65" t="s">
        <v>83</v>
      </c>
      <c r="BR92" s="65" t="s">
        <v>83</v>
      </c>
      <c r="BS92" s="65" t="s">
        <v>83</v>
      </c>
      <c r="BT92" s="65" t="s">
        <v>83</v>
      </c>
      <c r="BU92" s="65" t="s">
        <v>83</v>
      </c>
      <c r="BV92" s="60" t="s">
        <v>95</v>
      </c>
      <c r="BW92" s="67" t="s">
        <v>96</v>
      </c>
      <c r="BX92" s="60">
        <v>8</v>
      </c>
      <c r="BY92" s="71" t="s">
        <v>793</v>
      </c>
      <c r="BZ92" s="59"/>
    </row>
    <row r="93" spans="1:78">
      <c r="A93" s="4" t="s">
        <v>76</v>
      </c>
      <c r="B93" s="4">
        <v>92</v>
      </c>
      <c r="C93" s="59"/>
      <c r="D93" s="4" t="str">
        <f t="shared" si="14"/>
        <v>NIDIA BEDOYA LORA/SALVADOR ENRIQUE IREGUI LOTERO/LAURA CRISTINA ZAPATA VASQUEZ</v>
      </c>
      <c r="E93" s="60" t="s">
        <v>197</v>
      </c>
      <c r="F93" s="5" t="s">
        <v>78</v>
      </c>
      <c r="G93" s="60" t="s">
        <v>289</v>
      </c>
      <c r="H93" s="5" t="s">
        <v>78</v>
      </c>
      <c r="I93" s="60" t="s">
        <v>80</v>
      </c>
      <c r="J93" s="59">
        <v>3097</v>
      </c>
      <c r="K93" s="58">
        <v>46028</v>
      </c>
      <c r="L93" s="59">
        <v>3737</v>
      </c>
      <c r="M93" s="63">
        <v>88</v>
      </c>
      <c r="N93" s="10">
        <f>+VLOOKUP(M93,Hoja1!A:B,2,0)</f>
        <v>46029</v>
      </c>
      <c r="O93" s="10" t="s">
        <v>794</v>
      </c>
      <c r="P93" s="11" t="s">
        <v>795</v>
      </c>
      <c r="Q93" s="18" t="s">
        <v>83</v>
      </c>
      <c r="R93" s="4" t="str">
        <f t="shared" si="15"/>
        <v>PERSONA NATURAL</v>
      </c>
      <c r="S93" s="59">
        <v>1037618347</v>
      </c>
      <c r="T93" s="59" t="s">
        <v>796</v>
      </c>
      <c r="U93" s="61" t="s">
        <v>84</v>
      </c>
      <c r="V93" s="58">
        <v>45497</v>
      </c>
      <c r="W93" s="10">
        <f t="shared" si="16"/>
        <v>46592</v>
      </c>
      <c r="X93" s="59">
        <v>93151501</v>
      </c>
      <c r="Y93" s="59" t="s">
        <v>797</v>
      </c>
      <c r="Z93" s="59" t="str">
        <f t="shared" si="13"/>
        <v>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v>
      </c>
      <c r="AA93" s="4" t="s">
        <v>140</v>
      </c>
      <c r="AB93" s="4" t="s">
        <v>87</v>
      </c>
      <c r="AC93" s="4" t="s">
        <v>238</v>
      </c>
      <c r="AD93" s="58">
        <v>46030</v>
      </c>
      <c r="AE93" s="58">
        <v>46030</v>
      </c>
      <c r="AF93" s="58">
        <v>46030</v>
      </c>
      <c r="AG93" s="58">
        <v>46295</v>
      </c>
      <c r="AH93" s="10" t="e">
        <f>+VLOOKUP(P93,#REF!,5,0)</f>
        <v>#REF!</v>
      </c>
      <c r="AI93" s="4">
        <f t="shared" si="21"/>
        <v>1</v>
      </c>
      <c r="AJ93" s="58">
        <v>46030</v>
      </c>
      <c r="AK93" s="4">
        <f t="shared" si="17"/>
        <v>0</v>
      </c>
      <c r="AL93" s="4">
        <f t="shared" si="18"/>
        <v>263</v>
      </c>
      <c r="AM93" s="12">
        <f>+VLOOKUP(AA93,Honorarios!A:B,2,0)</f>
        <v>5164679</v>
      </c>
      <c r="AN93" s="12">
        <f t="shared" si="19"/>
        <v>45277019.233333334</v>
      </c>
      <c r="AO93" s="59">
        <v>9240298</v>
      </c>
      <c r="AP93" s="62">
        <v>45277019</v>
      </c>
      <c r="AQ93" s="63" t="s">
        <v>83</v>
      </c>
      <c r="AR93" s="62">
        <v>0</v>
      </c>
      <c r="AS93" s="63" t="s">
        <v>83</v>
      </c>
      <c r="AT93" s="62">
        <v>0</v>
      </c>
      <c r="AU93" s="63" t="s">
        <v>83</v>
      </c>
      <c r="AV93" s="62">
        <v>0</v>
      </c>
      <c r="AW93" s="63" t="s">
        <v>83</v>
      </c>
      <c r="AX93" s="62">
        <v>0</v>
      </c>
      <c r="AY93" s="63" t="s">
        <v>83</v>
      </c>
      <c r="AZ93" s="62">
        <v>0</v>
      </c>
      <c r="BA93" s="63" t="s">
        <v>83</v>
      </c>
      <c r="BB93" s="62">
        <v>0</v>
      </c>
      <c r="BC93" s="63" t="s">
        <v>83</v>
      </c>
      <c r="BD93" s="62">
        <v>0</v>
      </c>
      <c r="BE93" s="13">
        <f t="shared" si="20"/>
        <v>45277019</v>
      </c>
      <c r="BF93" s="59">
        <v>7201407838</v>
      </c>
      <c r="BG93" s="58">
        <v>46029</v>
      </c>
      <c r="BH93" s="59">
        <v>8201407915</v>
      </c>
      <c r="BI93" s="58">
        <v>46030</v>
      </c>
      <c r="BJ93" s="4" t="s">
        <v>89</v>
      </c>
      <c r="BK93" s="4" t="s">
        <v>90</v>
      </c>
      <c r="BL93" s="14" t="s">
        <v>790</v>
      </c>
      <c r="BM93" s="11">
        <f>+VLOOKUP(BL93,Supervisores!A:B,2,0)</f>
        <v>43258114</v>
      </c>
      <c r="BN93" s="71" t="s">
        <v>798</v>
      </c>
      <c r="BO93" s="71" t="s">
        <v>799</v>
      </c>
      <c r="BP93" s="58">
        <v>46054</v>
      </c>
      <c r="BQ93" s="65" t="s">
        <v>83</v>
      </c>
      <c r="BR93" s="65" t="s">
        <v>83</v>
      </c>
      <c r="BS93" s="65" t="s">
        <v>83</v>
      </c>
      <c r="BT93" s="65" t="s">
        <v>83</v>
      </c>
      <c r="BU93" s="65" t="s">
        <v>83</v>
      </c>
      <c r="BV93" s="60" t="s">
        <v>95</v>
      </c>
      <c r="BW93" s="67" t="s">
        <v>96</v>
      </c>
      <c r="BX93" s="60">
        <v>8</v>
      </c>
      <c r="BY93" s="71" t="s">
        <v>800</v>
      </c>
      <c r="BZ93" s="59"/>
    </row>
    <row r="94" spans="1:78">
      <c r="A94" s="4" t="s">
        <v>76</v>
      </c>
      <c r="B94" s="4">
        <v>93</v>
      </c>
      <c r="C94" s="59"/>
      <c r="D94" s="4" t="str">
        <f t="shared" si="14"/>
        <v>NIDIA BEDOYA LORA/SALVADOR ENRIQUE IREGUI LOTERO/LAURA CRISTINA ZAPATA VASQUEZ</v>
      </c>
      <c r="E94" s="60" t="s">
        <v>197</v>
      </c>
      <c r="F94" s="5" t="s">
        <v>78</v>
      </c>
      <c r="G94" s="60" t="s">
        <v>289</v>
      </c>
      <c r="H94" s="5" t="s">
        <v>78</v>
      </c>
      <c r="I94" s="60" t="s">
        <v>80</v>
      </c>
      <c r="J94" s="59">
        <v>3098</v>
      </c>
      <c r="K94" s="58">
        <v>46028</v>
      </c>
      <c r="L94" s="59">
        <v>3738</v>
      </c>
      <c r="M94" s="63">
        <v>88</v>
      </c>
      <c r="N94" s="10">
        <f>+VLOOKUP(M94,Hoja1!A:B,2,0)</f>
        <v>46029</v>
      </c>
      <c r="O94" s="10" t="s">
        <v>801</v>
      </c>
      <c r="P94" s="11" t="s">
        <v>802</v>
      </c>
      <c r="Q94" s="18" t="s">
        <v>83</v>
      </c>
      <c r="R94" s="4" t="str">
        <f t="shared" si="15"/>
        <v>PERSONA NATURAL</v>
      </c>
      <c r="S94" s="59">
        <v>79500316</v>
      </c>
      <c r="T94" s="59" t="s">
        <v>803</v>
      </c>
      <c r="U94" s="61" t="s">
        <v>102</v>
      </c>
      <c r="V94" s="58">
        <v>45646</v>
      </c>
      <c r="W94" s="10">
        <f t="shared" si="16"/>
        <v>46741</v>
      </c>
      <c r="X94" s="59">
        <v>93151507</v>
      </c>
      <c r="Y94" s="59" t="s">
        <v>804</v>
      </c>
      <c r="Z94" s="59" t="str">
        <f t="shared" si="13"/>
        <v>PRESTACIÓN DE SERVICIOS DE FORMA TEMPORAL COMO PROFESIONAL III EN LA SUBDIRECCIÓN ADMINISTRATIVA, FINANCIERA Y DE APOYO A LA GESTIÓN, PARA APOYAR EL PROCESO DE CARTERA DERIVADO DE LOS FONDOS DE CRÉDITOS CONDONABLES PARA LA EDUCACIÓN POSTSECUNDARIA DE SAPIENCIA.</v>
      </c>
      <c r="AA94" s="4" t="s">
        <v>86</v>
      </c>
      <c r="AB94" s="4" t="s">
        <v>87</v>
      </c>
      <c r="AC94" s="4" t="s">
        <v>805</v>
      </c>
      <c r="AD94" s="58">
        <v>46030</v>
      </c>
      <c r="AE94" s="58">
        <v>46030</v>
      </c>
      <c r="AF94" s="58">
        <v>46030</v>
      </c>
      <c r="AG94" s="58">
        <v>46295</v>
      </c>
      <c r="AH94" s="10" t="e">
        <f>+VLOOKUP(P94,#REF!,5,0)</f>
        <v>#REF!</v>
      </c>
      <c r="AI94" s="4">
        <f t="shared" si="21"/>
        <v>1</v>
      </c>
      <c r="AJ94" s="58">
        <v>46030</v>
      </c>
      <c r="AK94" s="4">
        <f t="shared" si="17"/>
        <v>0</v>
      </c>
      <c r="AL94" s="4">
        <f t="shared" si="18"/>
        <v>263</v>
      </c>
      <c r="AM94" s="12">
        <f>+VLOOKUP(AA94,Honorarios!A:B,2,0)</f>
        <v>7308240</v>
      </c>
      <c r="AN94" s="12">
        <f t="shared" si="19"/>
        <v>64068904</v>
      </c>
      <c r="AO94" s="59">
        <v>9240302</v>
      </c>
      <c r="AP94" s="62">
        <v>64068904</v>
      </c>
      <c r="AQ94" s="63" t="s">
        <v>83</v>
      </c>
      <c r="AR94" s="62">
        <v>0</v>
      </c>
      <c r="AS94" s="63" t="s">
        <v>83</v>
      </c>
      <c r="AT94" s="62">
        <v>0</v>
      </c>
      <c r="AU94" s="63" t="s">
        <v>83</v>
      </c>
      <c r="AV94" s="62">
        <v>0</v>
      </c>
      <c r="AW94" s="63" t="s">
        <v>83</v>
      </c>
      <c r="AX94" s="62">
        <v>0</v>
      </c>
      <c r="AY94" s="63" t="s">
        <v>83</v>
      </c>
      <c r="AZ94" s="62">
        <v>0</v>
      </c>
      <c r="BA94" s="63" t="s">
        <v>83</v>
      </c>
      <c r="BB94" s="62">
        <v>0</v>
      </c>
      <c r="BC94" s="63" t="s">
        <v>83</v>
      </c>
      <c r="BD94" s="62">
        <v>0</v>
      </c>
      <c r="BE94" s="13">
        <f t="shared" si="20"/>
        <v>64068904</v>
      </c>
      <c r="BF94" s="59">
        <v>7201407839</v>
      </c>
      <c r="BG94" s="58">
        <v>46029</v>
      </c>
      <c r="BH94" s="59">
        <v>8201407916</v>
      </c>
      <c r="BI94" s="58">
        <v>46030</v>
      </c>
      <c r="BJ94" s="4" t="s">
        <v>89</v>
      </c>
      <c r="BK94" s="4" t="s">
        <v>90</v>
      </c>
      <c r="BL94" s="14" t="s">
        <v>790</v>
      </c>
      <c r="BM94" s="11">
        <f>+VLOOKUP(BL94,Supervisores!A:B,2,0)</f>
        <v>43258114</v>
      </c>
      <c r="BN94" s="71" t="s">
        <v>806</v>
      </c>
      <c r="BO94" s="71" t="s">
        <v>807</v>
      </c>
      <c r="BP94" s="58">
        <v>46054</v>
      </c>
      <c r="BQ94" s="65">
        <v>46030</v>
      </c>
      <c r="BR94" s="63" t="s">
        <v>808</v>
      </c>
      <c r="BS94" s="65">
        <v>46030</v>
      </c>
      <c r="BT94" s="65">
        <v>46482</v>
      </c>
      <c r="BU94" s="65">
        <v>46030</v>
      </c>
      <c r="BV94" s="60" t="s">
        <v>95</v>
      </c>
      <c r="BW94" s="67" t="s">
        <v>96</v>
      </c>
      <c r="BX94" s="60">
        <v>10</v>
      </c>
      <c r="BY94" s="71" t="s">
        <v>809</v>
      </c>
      <c r="BZ94" s="59"/>
    </row>
    <row r="95" spans="1:78">
      <c r="A95" s="4" t="s">
        <v>76</v>
      </c>
      <c r="B95" s="4">
        <v>94</v>
      </c>
      <c r="C95" s="59"/>
      <c r="D95" s="4" t="str">
        <f t="shared" si="14"/>
        <v>NIDIA BEDOYA LORA/SALVADOR ENRIQUE IREGUI LOTERO/LAURA CRISTINA ZAPATA VASQUEZ</v>
      </c>
      <c r="E95" s="60" t="s">
        <v>197</v>
      </c>
      <c r="F95" s="5" t="s">
        <v>78</v>
      </c>
      <c r="G95" s="60" t="s">
        <v>289</v>
      </c>
      <c r="H95" s="5" t="s">
        <v>78</v>
      </c>
      <c r="I95" s="60" t="s">
        <v>80</v>
      </c>
      <c r="J95" s="59">
        <v>3099</v>
      </c>
      <c r="K95" s="58">
        <v>46028</v>
      </c>
      <c r="L95" s="59">
        <v>3739</v>
      </c>
      <c r="M95" s="63">
        <v>88</v>
      </c>
      <c r="N95" s="10">
        <f>+VLOOKUP(M95,Hoja1!A:B,2,0)</f>
        <v>46029</v>
      </c>
      <c r="O95" s="10" t="s">
        <v>810</v>
      </c>
      <c r="P95" s="11" t="s">
        <v>811</v>
      </c>
      <c r="Q95" s="18" t="s">
        <v>83</v>
      </c>
      <c r="R95" s="4" t="str">
        <f t="shared" si="15"/>
        <v>PERSONA NATURAL</v>
      </c>
      <c r="S95" s="59">
        <v>63369178</v>
      </c>
      <c r="T95" s="59" t="s">
        <v>812</v>
      </c>
      <c r="U95" s="61" t="s">
        <v>84</v>
      </c>
      <c r="V95" s="58">
        <v>45463</v>
      </c>
      <c r="W95" s="10">
        <f t="shared" si="16"/>
        <v>46558</v>
      </c>
      <c r="X95" s="59">
        <v>93151507</v>
      </c>
      <c r="Y95" s="59" t="s">
        <v>813</v>
      </c>
      <c r="Z95" s="59" t="str">
        <f t="shared" si="13"/>
        <v>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v>
      </c>
      <c r="AA95" s="4" t="s">
        <v>149</v>
      </c>
      <c r="AB95" s="4" t="s">
        <v>87</v>
      </c>
      <c r="AC95" s="4" t="s">
        <v>805</v>
      </c>
      <c r="AD95" s="58">
        <v>46030</v>
      </c>
      <c r="AE95" s="58">
        <v>46030</v>
      </c>
      <c r="AF95" s="58">
        <v>46030</v>
      </c>
      <c r="AG95" s="58">
        <v>46295</v>
      </c>
      <c r="AH95" s="10" t="e">
        <f>+VLOOKUP(P95,#REF!,5,0)</f>
        <v>#REF!</v>
      </c>
      <c r="AI95" s="4">
        <f t="shared" si="21"/>
        <v>1</v>
      </c>
      <c r="AJ95" s="58">
        <v>46030</v>
      </c>
      <c r="AK95" s="4">
        <f t="shared" si="17"/>
        <v>0</v>
      </c>
      <c r="AL95" s="4">
        <f t="shared" si="18"/>
        <v>263</v>
      </c>
      <c r="AM95" s="12">
        <f>+VLOOKUP(AA95,Honorarios!A:B,2,0)</f>
        <v>5846908</v>
      </c>
      <c r="AN95" s="12">
        <f t="shared" si="19"/>
        <v>51257893.466666661</v>
      </c>
      <c r="AO95" s="59">
        <v>9240302</v>
      </c>
      <c r="AP95" s="62">
        <v>51257893</v>
      </c>
      <c r="AQ95" s="63" t="s">
        <v>83</v>
      </c>
      <c r="AR95" s="62">
        <v>0</v>
      </c>
      <c r="AS95" s="63" t="s">
        <v>83</v>
      </c>
      <c r="AT95" s="62">
        <v>0</v>
      </c>
      <c r="AU95" s="63" t="s">
        <v>83</v>
      </c>
      <c r="AV95" s="62">
        <v>0</v>
      </c>
      <c r="AW95" s="63" t="s">
        <v>83</v>
      </c>
      <c r="AX95" s="62">
        <v>0</v>
      </c>
      <c r="AY95" s="63" t="s">
        <v>83</v>
      </c>
      <c r="AZ95" s="62">
        <v>0</v>
      </c>
      <c r="BA95" s="63" t="s">
        <v>83</v>
      </c>
      <c r="BB95" s="62">
        <v>0</v>
      </c>
      <c r="BC95" s="63" t="s">
        <v>83</v>
      </c>
      <c r="BD95" s="62">
        <v>0</v>
      </c>
      <c r="BE95" s="13">
        <f t="shared" si="20"/>
        <v>51257893</v>
      </c>
      <c r="BF95" s="59">
        <v>7201407840</v>
      </c>
      <c r="BG95" s="58">
        <v>46029</v>
      </c>
      <c r="BH95" s="59">
        <v>8201407917</v>
      </c>
      <c r="BI95" s="58">
        <v>46030</v>
      </c>
      <c r="BJ95" s="4" t="s">
        <v>89</v>
      </c>
      <c r="BK95" s="4" t="s">
        <v>90</v>
      </c>
      <c r="BL95" s="14" t="s">
        <v>790</v>
      </c>
      <c r="BM95" s="11">
        <f>+VLOOKUP(BL95,Supervisores!A:B,2,0)</f>
        <v>43258114</v>
      </c>
      <c r="BN95" s="71" t="s">
        <v>814</v>
      </c>
      <c r="BO95" s="71" t="s">
        <v>815</v>
      </c>
      <c r="BP95" s="58">
        <v>46054</v>
      </c>
      <c r="BQ95" s="65">
        <v>46030</v>
      </c>
      <c r="BR95" s="63" t="s">
        <v>816</v>
      </c>
      <c r="BS95" s="65">
        <v>46030</v>
      </c>
      <c r="BT95" s="65">
        <v>46482</v>
      </c>
      <c r="BU95" s="65">
        <v>46030</v>
      </c>
      <c r="BV95" s="60" t="s">
        <v>95</v>
      </c>
      <c r="BW95" s="67" t="s">
        <v>96</v>
      </c>
      <c r="BX95" s="60">
        <v>10</v>
      </c>
      <c r="BY95" s="71" t="s">
        <v>817</v>
      </c>
      <c r="BZ95" s="59"/>
    </row>
    <row r="96" spans="1:78">
      <c r="A96" s="4" t="s">
        <v>76</v>
      </c>
      <c r="B96" s="4">
        <v>95</v>
      </c>
      <c r="C96" s="59"/>
      <c r="D96" s="4" t="str">
        <f t="shared" si="14"/>
        <v>NIDIA BEDOYA LORA/SALVADOR ENRIQUE IREGUI LOTERO/LAURA CRISTINA ZAPATA VASQUEZ</v>
      </c>
      <c r="E96" s="60" t="s">
        <v>197</v>
      </c>
      <c r="F96" s="5" t="s">
        <v>78</v>
      </c>
      <c r="G96" s="60" t="s">
        <v>289</v>
      </c>
      <c r="H96" s="5" t="s">
        <v>78</v>
      </c>
      <c r="I96" s="60" t="s">
        <v>80</v>
      </c>
      <c r="J96" s="59">
        <v>3100</v>
      </c>
      <c r="K96" s="58">
        <v>46028</v>
      </c>
      <c r="L96" s="59">
        <v>3740</v>
      </c>
      <c r="M96" s="63">
        <v>88</v>
      </c>
      <c r="N96" s="10">
        <f>+VLOOKUP(M96,Hoja1!A:B,2,0)</f>
        <v>46029</v>
      </c>
      <c r="O96" s="10" t="s">
        <v>818</v>
      </c>
      <c r="P96" s="11" t="s">
        <v>819</v>
      </c>
      <c r="Q96" s="18" t="s">
        <v>83</v>
      </c>
      <c r="R96" s="4" t="str">
        <f t="shared" si="15"/>
        <v>PERSONA NATURAL</v>
      </c>
      <c r="S96" s="59">
        <v>1078580067</v>
      </c>
      <c r="T96" s="59" t="s">
        <v>820</v>
      </c>
      <c r="U96" s="61" t="s">
        <v>84</v>
      </c>
      <c r="V96" s="58">
        <v>45356</v>
      </c>
      <c r="W96" s="10">
        <f t="shared" si="16"/>
        <v>46451</v>
      </c>
      <c r="X96" s="59">
        <v>93151507</v>
      </c>
      <c r="Y96" s="59" t="s">
        <v>821</v>
      </c>
      <c r="Z96" s="59" t="str">
        <f t="shared" si="13"/>
        <v>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v>
      </c>
      <c r="AA96" s="4" t="s">
        <v>822</v>
      </c>
      <c r="AB96" s="4" t="s">
        <v>87</v>
      </c>
      <c r="AC96" s="4" t="s">
        <v>805</v>
      </c>
      <c r="AD96" s="58">
        <v>46030</v>
      </c>
      <c r="AE96" s="58">
        <v>46030</v>
      </c>
      <c r="AF96" s="58">
        <v>46030</v>
      </c>
      <c r="AG96" s="58">
        <v>46295</v>
      </c>
      <c r="AH96" s="10" t="e">
        <f>+VLOOKUP(P96,#REF!,5,0)</f>
        <v>#REF!</v>
      </c>
      <c r="AI96" s="4">
        <f t="shared" si="21"/>
        <v>1</v>
      </c>
      <c r="AJ96" s="58">
        <v>46030</v>
      </c>
      <c r="AK96" s="4">
        <f t="shared" si="17"/>
        <v>0</v>
      </c>
      <c r="AL96" s="4">
        <f t="shared" si="18"/>
        <v>263</v>
      </c>
      <c r="AM96" s="12">
        <f>+VLOOKUP(AA96,Honorarios!A:B,2,0)</f>
        <v>3694240</v>
      </c>
      <c r="AN96" s="12">
        <f t="shared" si="19"/>
        <v>32386170.666666664</v>
      </c>
      <c r="AO96" s="59">
        <v>9240302</v>
      </c>
      <c r="AP96" s="62">
        <v>32386171</v>
      </c>
      <c r="AQ96" s="63" t="s">
        <v>83</v>
      </c>
      <c r="AR96" s="62">
        <v>0</v>
      </c>
      <c r="AS96" s="63" t="s">
        <v>83</v>
      </c>
      <c r="AT96" s="62">
        <v>0</v>
      </c>
      <c r="AU96" s="63" t="s">
        <v>83</v>
      </c>
      <c r="AV96" s="62">
        <v>0</v>
      </c>
      <c r="AW96" s="63" t="s">
        <v>83</v>
      </c>
      <c r="AX96" s="62">
        <v>0</v>
      </c>
      <c r="AY96" s="63" t="s">
        <v>83</v>
      </c>
      <c r="AZ96" s="62">
        <v>0</v>
      </c>
      <c r="BA96" s="63" t="s">
        <v>83</v>
      </c>
      <c r="BB96" s="62">
        <v>0</v>
      </c>
      <c r="BC96" s="63" t="s">
        <v>83</v>
      </c>
      <c r="BD96" s="62">
        <v>0</v>
      </c>
      <c r="BE96" s="13">
        <f t="shared" si="20"/>
        <v>32386171</v>
      </c>
      <c r="BF96" s="59">
        <v>7201407841</v>
      </c>
      <c r="BG96" s="58">
        <v>46029</v>
      </c>
      <c r="BH96" s="59">
        <v>8201407918</v>
      </c>
      <c r="BI96" s="58">
        <v>46030</v>
      </c>
      <c r="BJ96" s="4" t="s">
        <v>89</v>
      </c>
      <c r="BK96" s="4" t="s">
        <v>90</v>
      </c>
      <c r="BL96" s="14" t="s">
        <v>790</v>
      </c>
      <c r="BM96" s="11">
        <f>+VLOOKUP(BL96,Supervisores!A:B,2,0)</f>
        <v>43258114</v>
      </c>
      <c r="BN96" s="71" t="s">
        <v>823</v>
      </c>
      <c r="BO96" s="71" t="s">
        <v>824</v>
      </c>
      <c r="BP96" s="58">
        <v>46054</v>
      </c>
      <c r="BQ96" s="65" t="s">
        <v>83</v>
      </c>
      <c r="BR96" s="65" t="s">
        <v>83</v>
      </c>
      <c r="BS96" s="65" t="s">
        <v>83</v>
      </c>
      <c r="BT96" s="65" t="s">
        <v>83</v>
      </c>
      <c r="BU96" s="65" t="s">
        <v>83</v>
      </c>
      <c r="BV96" s="60" t="s">
        <v>95</v>
      </c>
      <c r="BW96" s="67" t="s">
        <v>96</v>
      </c>
      <c r="BX96" s="60">
        <v>8</v>
      </c>
      <c r="BY96" s="71" t="s">
        <v>825</v>
      </c>
      <c r="BZ96" s="59"/>
    </row>
    <row r="97" spans="1:78">
      <c r="A97" s="4" t="s">
        <v>76</v>
      </c>
      <c r="B97" s="4">
        <v>96</v>
      </c>
      <c r="C97" s="59"/>
      <c r="D97" s="4" t="str">
        <f t="shared" si="14"/>
        <v>NIDIA BEDOYA LORA/SALVADOR ENRIQUE IREGUI LOTERO/LAURA CRISTINA ZAPATA VASQUEZ</v>
      </c>
      <c r="E97" s="60" t="s">
        <v>197</v>
      </c>
      <c r="F97" s="5" t="s">
        <v>78</v>
      </c>
      <c r="G97" s="60" t="s">
        <v>289</v>
      </c>
      <c r="H97" s="5" t="s">
        <v>78</v>
      </c>
      <c r="I97" s="60" t="s">
        <v>80</v>
      </c>
      <c r="J97" s="59">
        <v>3101</v>
      </c>
      <c r="K97" s="58">
        <v>46028</v>
      </c>
      <c r="L97" s="59">
        <v>3741</v>
      </c>
      <c r="M97" s="63">
        <v>88</v>
      </c>
      <c r="N97" s="10">
        <f>+VLOOKUP(M97,Hoja1!A:B,2,0)</f>
        <v>46029</v>
      </c>
      <c r="O97" s="10" t="s">
        <v>826</v>
      </c>
      <c r="P97" s="11" t="s">
        <v>827</v>
      </c>
      <c r="Q97" s="18" t="s">
        <v>83</v>
      </c>
      <c r="R97" s="4" t="str">
        <f t="shared" si="15"/>
        <v>PERSONA NATURAL</v>
      </c>
      <c r="S97" s="59">
        <v>1037262977</v>
      </c>
      <c r="T97" s="59" t="s">
        <v>828</v>
      </c>
      <c r="U97" s="61" t="s">
        <v>84</v>
      </c>
      <c r="V97" s="58">
        <v>45363</v>
      </c>
      <c r="W97" s="10">
        <f t="shared" si="16"/>
        <v>46458</v>
      </c>
      <c r="X97" s="59">
        <v>93151507</v>
      </c>
      <c r="Y97" s="59" t="s">
        <v>829</v>
      </c>
      <c r="Z97" s="59" t="str">
        <f t="shared" si="13"/>
        <v>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v>
      </c>
      <c r="AA97" s="4" t="s">
        <v>219</v>
      </c>
      <c r="AB97" s="4" t="s">
        <v>87</v>
      </c>
      <c r="AC97" s="4" t="s">
        <v>805</v>
      </c>
      <c r="AD97" s="58">
        <v>46030</v>
      </c>
      <c r="AE97" s="58">
        <v>46030</v>
      </c>
      <c r="AF97" s="58">
        <v>46030</v>
      </c>
      <c r="AG97" s="58">
        <v>46295</v>
      </c>
      <c r="AH97" s="10" t="e">
        <f>+VLOOKUP(P97,#REF!,5,0)</f>
        <v>#REF!</v>
      </c>
      <c r="AI97" s="4">
        <f t="shared" si="21"/>
        <v>1</v>
      </c>
      <c r="AJ97" s="58">
        <v>46030</v>
      </c>
      <c r="AK97" s="4">
        <f t="shared" si="17"/>
        <v>0</v>
      </c>
      <c r="AL97" s="4">
        <f t="shared" si="18"/>
        <v>263</v>
      </c>
      <c r="AM97" s="12">
        <f>+VLOOKUP(AA97,Honorarios!A:B,2,0)</f>
        <v>3694240</v>
      </c>
      <c r="AN97" s="12">
        <f t="shared" si="19"/>
        <v>32386170.666666664</v>
      </c>
      <c r="AO97" s="59">
        <v>9240302</v>
      </c>
      <c r="AP97" s="62">
        <v>32386171</v>
      </c>
      <c r="AQ97" s="63" t="s">
        <v>83</v>
      </c>
      <c r="AR97" s="62">
        <v>0</v>
      </c>
      <c r="AS97" s="63" t="s">
        <v>83</v>
      </c>
      <c r="AT97" s="62">
        <v>0</v>
      </c>
      <c r="AU97" s="63" t="s">
        <v>83</v>
      </c>
      <c r="AV97" s="62">
        <v>0</v>
      </c>
      <c r="AW97" s="63" t="s">
        <v>83</v>
      </c>
      <c r="AX97" s="62">
        <v>0</v>
      </c>
      <c r="AY97" s="63" t="s">
        <v>83</v>
      </c>
      <c r="AZ97" s="62">
        <v>0</v>
      </c>
      <c r="BA97" s="63" t="s">
        <v>83</v>
      </c>
      <c r="BB97" s="62">
        <v>0</v>
      </c>
      <c r="BC97" s="63" t="s">
        <v>83</v>
      </c>
      <c r="BD97" s="62">
        <v>0</v>
      </c>
      <c r="BE97" s="13">
        <f t="shared" si="20"/>
        <v>32386171</v>
      </c>
      <c r="BF97" s="59">
        <v>7201407842</v>
      </c>
      <c r="BG97" s="58">
        <v>46029</v>
      </c>
      <c r="BH97" s="59">
        <v>8201407919</v>
      </c>
      <c r="BI97" s="58">
        <v>46030</v>
      </c>
      <c r="BJ97" s="4" t="s">
        <v>89</v>
      </c>
      <c r="BK97" s="4" t="s">
        <v>90</v>
      </c>
      <c r="BL97" s="14" t="s">
        <v>790</v>
      </c>
      <c r="BM97" s="11">
        <f>+VLOOKUP(BL97,Supervisores!A:B,2,0)</f>
        <v>43258114</v>
      </c>
      <c r="BN97" s="71" t="s">
        <v>830</v>
      </c>
      <c r="BO97" s="71" t="s">
        <v>831</v>
      </c>
      <c r="BP97" s="58">
        <v>46054</v>
      </c>
      <c r="BQ97" s="65" t="s">
        <v>83</v>
      </c>
      <c r="BR97" s="65" t="s">
        <v>83</v>
      </c>
      <c r="BS97" s="65" t="s">
        <v>83</v>
      </c>
      <c r="BT97" s="65" t="s">
        <v>83</v>
      </c>
      <c r="BU97" s="65" t="s">
        <v>83</v>
      </c>
      <c r="BV97" s="60" t="s">
        <v>95</v>
      </c>
      <c r="BW97" s="67" t="s">
        <v>96</v>
      </c>
      <c r="BX97" s="60">
        <v>8</v>
      </c>
      <c r="BY97" s="71" t="s">
        <v>832</v>
      </c>
      <c r="BZ97" s="59"/>
    </row>
    <row r="98" spans="1:78">
      <c r="A98" s="4" t="s">
        <v>76</v>
      </c>
      <c r="B98" s="4">
        <v>97</v>
      </c>
      <c r="C98" s="59"/>
      <c r="D98" s="4" t="str">
        <f t="shared" si="14"/>
        <v>NIDIA BEDOYA LORA/SALVADOR ENRIQUE IREGUI LOTERO/LAURA CRISTINA ZAPATA VASQUEZ</v>
      </c>
      <c r="E98" s="60" t="s">
        <v>197</v>
      </c>
      <c r="F98" s="5" t="s">
        <v>78</v>
      </c>
      <c r="G98" s="60" t="s">
        <v>289</v>
      </c>
      <c r="H98" s="5" t="s">
        <v>78</v>
      </c>
      <c r="I98" s="60" t="s">
        <v>80</v>
      </c>
      <c r="J98" s="59">
        <v>3100</v>
      </c>
      <c r="K98" s="58">
        <v>46028</v>
      </c>
      <c r="L98" s="59">
        <v>3742</v>
      </c>
      <c r="M98" s="63">
        <v>88</v>
      </c>
      <c r="N98" s="10">
        <f>+VLOOKUP(M98,Hoja1!A:B,2,0)</f>
        <v>46029</v>
      </c>
      <c r="O98" s="10" t="s">
        <v>833</v>
      </c>
      <c r="P98" s="11" t="s">
        <v>834</v>
      </c>
      <c r="Q98" s="18" t="s">
        <v>83</v>
      </c>
      <c r="R98" s="4" t="str">
        <f t="shared" si="15"/>
        <v>PERSONA NATURAL</v>
      </c>
      <c r="S98" s="59">
        <v>43563260</v>
      </c>
      <c r="T98" s="59" t="s">
        <v>835</v>
      </c>
      <c r="U98" s="61" t="s">
        <v>84</v>
      </c>
      <c r="V98" s="58">
        <v>45540</v>
      </c>
      <c r="W98" s="10">
        <f t="shared" si="16"/>
        <v>46635</v>
      </c>
      <c r="X98" s="59">
        <v>93151507</v>
      </c>
      <c r="Y98" s="59" t="s">
        <v>821</v>
      </c>
      <c r="Z98" s="59" t="str">
        <f t="shared" ref="Z98:Z129" si="22">+UPPER(Y98)</f>
        <v>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v>
      </c>
      <c r="AA98" s="4" t="s">
        <v>822</v>
      </c>
      <c r="AB98" s="4" t="s">
        <v>87</v>
      </c>
      <c r="AC98" s="4" t="s">
        <v>805</v>
      </c>
      <c r="AD98" s="58">
        <v>46030</v>
      </c>
      <c r="AE98" s="58">
        <v>46030</v>
      </c>
      <c r="AF98" s="58">
        <v>46030</v>
      </c>
      <c r="AG98" s="58">
        <v>46295</v>
      </c>
      <c r="AH98" s="10" t="e">
        <f>+VLOOKUP(P98,#REF!,5,0)</f>
        <v>#REF!</v>
      </c>
      <c r="AI98" s="4">
        <f t="shared" si="21"/>
        <v>1</v>
      </c>
      <c r="AJ98" s="58">
        <v>46030</v>
      </c>
      <c r="AK98" s="4">
        <f t="shared" si="17"/>
        <v>0</v>
      </c>
      <c r="AL98" s="4">
        <f t="shared" si="18"/>
        <v>263</v>
      </c>
      <c r="AM98" s="12">
        <f>+VLOOKUP(AA98,Honorarios!A:B,2,0)</f>
        <v>3694240</v>
      </c>
      <c r="AN98" s="12">
        <f t="shared" si="19"/>
        <v>32386170.666666664</v>
      </c>
      <c r="AO98" s="59">
        <v>9240302</v>
      </c>
      <c r="AP98" s="62">
        <v>32386171</v>
      </c>
      <c r="AQ98" s="63" t="s">
        <v>83</v>
      </c>
      <c r="AR98" s="62">
        <v>0</v>
      </c>
      <c r="AS98" s="63" t="s">
        <v>83</v>
      </c>
      <c r="AT98" s="62">
        <v>0</v>
      </c>
      <c r="AU98" s="63" t="s">
        <v>83</v>
      </c>
      <c r="AV98" s="62">
        <v>0</v>
      </c>
      <c r="AW98" s="63" t="s">
        <v>83</v>
      </c>
      <c r="AX98" s="62">
        <v>0</v>
      </c>
      <c r="AY98" s="63" t="s">
        <v>83</v>
      </c>
      <c r="AZ98" s="62">
        <v>0</v>
      </c>
      <c r="BA98" s="63" t="s">
        <v>83</v>
      </c>
      <c r="BB98" s="62">
        <v>0</v>
      </c>
      <c r="BC98" s="63" t="s">
        <v>83</v>
      </c>
      <c r="BD98" s="62">
        <v>0</v>
      </c>
      <c r="BE98" s="13">
        <f t="shared" si="20"/>
        <v>32386171</v>
      </c>
      <c r="BF98" s="59">
        <v>7201407843</v>
      </c>
      <c r="BG98" s="58">
        <v>46029</v>
      </c>
      <c r="BH98" s="59">
        <v>8201407920</v>
      </c>
      <c r="BI98" s="58">
        <v>46030</v>
      </c>
      <c r="BJ98" s="4" t="s">
        <v>89</v>
      </c>
      <c r="BK98" s="4" t="s">
        <v>90</v>
      </c>
      <c r="BL98" s="14" t="s">
        <v>790</v>
      </c>
      <c r="BM98" s="11">
        <f>+VLOOKUP(BL98,Supervisores!A:B,2,0)</f>
        <v>43258114</v>
      </c>
      <c r="BN98" s="71" t="s">
        <v>836</v>
      </c>
      <c r="BO98" s="71" t="s">
        <v>837</v>
      </c>
      <c r="BP98" s="58">
        <v>46054</v>
      </c>
      <c r="BQ98" s="65" t="s">
        <v>83</v>
      </c>
      <c r="BR98" s="65" t="s">
        <v>83</v>
      </c>
      <c r="BS98" s="65" t="s">
        <v>83</v>
      </c>
      <c r="BT98" s="65" t="s">
        <v>83</v>
      </c>
      <c r="BU98" s="65" t="s">
        <v>83</v>
      </c>
      <c r="BV98" s="60" t="s">
        <v>95</v>
      </c>
      <c r="BW98" s="67" t="s">
        <v>96</v>
      </c>
      <c r="BX98" s="60">
        <v>8</v>
      </c>
      <c r="BY98" s="71" t="s">
        <v>838</v>
      </c>
      <c r="BZ98" s="59"/>
    </row>
    <row r="99" spans="1:78">
      <c r="A99" s="4" t="s">
        <v>76</v>
      </c>
      <c r="B99" s="4">
        <v>98</v>
      </c>
      <c r="C99" s="59"/>
      <c r="D99" s="4" t="str">
        <f t="shared" si="14"/>
        <v>NIDIA BEDOYA LORA/SALVADOR ENRIQUE IREGUI LOTERO/LAURA CRISTINA ZAPATA VASQUEZ</v>
      </c>
      <c r="E99" s="60" t="s">
        <v>197</v>
      </c>
      <c r="F99" s="5" t="s">
        <v>78</v>
      </c>
      <c r="G99" s="60" t="s">
        <v>289</v>
      </c>
      <c r="H99" s="5" t="s">
        <v>78</v>
      </c>
      <c r="I99" s="60" t="s">
        <v>80</v>
      </c>
      <c r="J99" s="59">
        <v>3103</v>
      </c>
      <c r="K99" s="58">
        <v>46028</v>
      </c>
      <c r="L99" s="59">
        <v>3743</v>
      </c>
      <c r="M99" s="63">
        <v>88</v>
      </c>
      <c r="N99" s="10">
        <f>+VLOOKUP(M99,Hoja1!A:B,2,0)</f>
        <v>46029</v>
      </c>
      <c r="O99" s="10" t="s">
        <v>839</v>
      </c>
      <c r="P99" s="11" t="s">
        <v>840</v>
      </c>
      <c r="Q99" s="18" t="s">
        <v>83</v>
      </c>
      <c r="R99" s="4" t="str">
        <f t="shared" si="15"/>
        <v>PERSONA NATURAL</v>
      </c>
      <c r="S99" s="59">
        <v>1044506297</v>
      </c>
      <c r="T99" s="59" t="s">
        <v>841</v>
      </c>
      <c r="U99" s="61" t="s">
        <v>102</v>
      </c>
      <c r="V99" s="58">
        <v>45751</v>
      </c>
      <c r="W99" s="10">
        <f t="shared" si="16"/>
        <v>46847</v>
      </c>
      <c r="X99" s="59">
        <v>81111504</v>
      </c>
      <c r="Y99" s="59" t="s">
        <v>842</v>
      </c>
      <c r="Z99" s="59" t="str">
        <f t="shared" si="22"/>
        <v>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v>
      </c>
      <c r="AA99" s="4" t="s">
        <v>115</v>
      </c>
      <c r="AB99" s="4" t="s">
        <v>87</v>
      </c>
      <c r="AC99" s="4" t="s">
        <v>805</v>
      </c>
      <c r="AD99" s="58">
        <v>46030</v>
      </c>
      <c r="AE99" s="58">
        <v>46030</v>
      </c>
      <c r="AF99" s="58">
        <v>46030</v>
      </c>
      <c r="AG99" s="58">
        <v>46295</v>
      </c>
      <c r="AH99" s="10" t="e">
        <f>+VLOOKUP(P99,#REF!,5,0)</f>
        <v>#REF!</v>
      </c>
      <c r="AI99" s="4">
        <f t="shared" si="21"/>
        <v>1</v>
      </c>
      <c r="AJ99" s="58">
        <v>46030</v>
      </c>
      <c r="AK99" s="4">
        <f t="shared" si="17"/>
        <v>0</v>
      </c>
      <c r="AL99" s="4">
        <f t="shared" si="18"/>
        <v>263</v>
      </c>
      <c r="AM99" s="12">
        <f>+VLOOKUP(AA99,Honorarios!A:B,2,0)</f>
        <v>4818574</v>
      </c>
      <c r="AN99" s="12">
        <f t="shared" si="19"/>
        <v>42242832.066666663</v>
      </c>
      <c r="AO99" s="59">
        <v>9240302</v>
      </c>
      <c r="AP99" s="62">
        <v>42242832</v>
      </c>
      <c r="AQ99" s="63" t="s">
        <v>83</v>
      </c>
      <c r="AR99" s="62">
        <v>0</v>
      </c>
      <c r="AS99" s="63" t="s">
        <v>83</v>
      </c>
      <c r="AT99" s="62">
        <v>0</v>
      </c>
      <c r="AU99" s="63" t="s">
        <v>83</v>
      </c>
      <c r="AV99" s="62">
        <v>0</v>
      </c>
      <c r="AW99" s="63" t="s">
        <v>83</v>
      </c>
      <c r="AX99" s="62">
        <v>0</v>
      </c>
      <c r="AY99" s="63" t="s">
        <v>83</v>
      </c>
      <c r="AZ99" s="62">
        <v>0</v>
      </c>
      <c r="BA99" s="63" t="s">
        <v>83</v>
      </c>
      <c r="BB99" s="62">
        <v>0</v>
      </c>
      <c r="BC99" s="63" t="s">
        <v>83</v>
      </c>
      <c r="BD99" s="62">
        <v>0</v>
      </c>
      <c r="BE99" s="13">
        <f t="shared" si="20"/>
        <v>42242832</v>
      </c>
      <c r="BF99" s="59">
        <v>7201407845</v>
      </c>
      <c r="BG99" s="58">
        <v>46029</v>
      </c>
      <c r="BH99" s="59">
        <v>8201407922</v>
      </c>
      <c r="BI99" s="58">
        <v>46030</v>
      </c>
      <c r="BJ99" s="4" t="s">
        <v>89</v>
      </c>
      <c r="BK99" s="4" t="s">
        <v>90</v>
      </c>
      <c r="BL99" s="14" t="s">
        <v>107</v>
      </c>
      <c r="BM99" s="11">
        <f>+VLOOKUP(BL99,Supervisores!A:B,2,0)</f>
        <v>43985744</v>
      </c>
      <c r="BN99" s="71" t="s">
        <v>843</v>
      </c>
      <c r="BO99" s="71" t="s">
        <v>844</v>
      </c>
      <c r="BP99" s="58">
        <v>46054</v>
      </c>
      <c r="BQ99" s="65" t="s">
        <v>83</v>
      </c>
      <c r="BR99" s="65" t="s">
        <v>83</v>
      </c>
      <c r="BS99" s="65" t="s">
        <v>83</v>
      </c>
      <c r="BT99" s="65" t="s">
        <v>83</v>
      </c>
      <c r="BU99" s="65" t="s">
        <v>83</v>
      </c>
      <c r="BV99" s="60" t="s">
        <v>95</v>
      </c>
      <c r="BW99" s="67" t="s">
        <v>96</v>
      </c>
      <c r="BX99" s="60">
        <v>8</v>
      </c>
      <c r="BY99" s="71" t="s">
        <v>845</v>
      </c>
      <c r="BZ99" s="59"/>
    </row>
    <row r="100" spans="1:78">
      <c r="A100" s="4" t="s">
        <v>76</v>
      </c>
      <c r="B100" s="4">
        <v>99</v>
      </c>
      <c r="C100" s="59"/>
      <c r="D100" s="4" t="str">
        <f t="shared" si="14"/>
        <v>NIDIA BEDOYA LORA/SALVADOR ENRIQUE IREGUI LOTERO/LAURA CRISTINA ZAPATA VASQUEZ</v>
      </c>
      <c r="E100" s="60" t="s">
        <v>197</v>
      </c>
      <c r="F100" s="5" t="s">
        <v>78</v>
      </c>
      <c r="G100" s="60" t="s">
        <v>289</v>
      </c>
      <c r="H100" s="5" t="s">
        <v>78</v>
      </c>
      <c r="I100" s="60" t="s">
        <v>80</v>
      </c>
      <c r="J100" s="59">
        <v>3104</v>
      </c>
      <c r="K100" s="58">
        <v>46028</v>
      </c>
      <c r="L100" s="59">
        <v>3744</v>
      </c>
      <c r="M100" s="63">
        <v>88</v>
      </c>
      <c r="N100" s="10">
        <f>+VLOOKUP(M100,Hoja1!A:B,2,0)</f>
        <v>46029</v>
      </c>
      <c r="O100" s="10" t="s">
        <v>846</v>
      </c>
      <c r="P100" s="11" t="s">
        <v>847</v>
      </c>
      <c r="Q100" s="18" t="s">
        <v>83</v>
      </c>
      <c r="R100" s="4" t="str">
        <f t="shared" si="15"/>
        <v>PERSONA NATURAL</v>
      </c>
      <c r="S100" s="59">
        <v>15529808</v>
      </c>
      <c r="T100" s="59" t="s">
        <v>848</v>
      </c>
      <c r="U100" s="61" t="s">
        <v>102</v>
      </c>
      <c r="V100" s="58">
        <v>45633</v>
      </c>
      <c r="W100" s="10">
        <f t="shared" si="16"/>
        <v>46728</v>
      </c>
      <c r="X100" s="59">
        <v>93151507</v>
      </c>
      <c r="Y100" s="59" t="s">
        <v>849</v>
      </c>
      <c r="Z100" s="59" t="str">
        <f t="shared" si="22"/>
        <v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v>
      </c>
      <c r="AA100" s="4" t="s">
        <v>86</v>
      </c>
      <c r="AB100" s="4" t="s">
        <v>87</v>
      </c>
      <c r="AC100" s="4" t="s">
        <v>434</v>
      </c>
      <c r="AD100" s="58">
        <v>46030</v>
      </c>
      <c r="AE100" s="58">
        <v>46030</v>
      </c>
      <c r="AF100" s="58">
        <v>46030</v>
      </c>
      <c r="AG100" s="58">
        <v>46295</v>
      </c>
      <c r="AH100" s="10" t="e">
        <f>+VLOOKUP(P100,#REF!,5,0)</f>
        <v>#REF!</v>
      </c>
      <c r="AI100" s="4">
        <f t="shared" si="21"/>
        <v>1</v>
      </c>
      <c r="AJ100" s="58">
        <v>46030</v>
      </c>
      <c r="AK100" s="4">
        <f t="shared" si="17"/>
        <v>0</v>
      </c>
      <c r="AL100" s="4">
        <f t="shared" si="18"/>
        <v>263</v>
      </c>
      <c r="AM100" s="12">
        <f>+VLOOKUP(AA100,Honorarios!A:B,2,0)</f>
        <v>7308240</v>
      </c>
      <c r="AN100" s="12">
        <f t="shared" si="19"/>
        <v>64068904</v>
      </c>
      <c r="AO100" s="59">
        <v>9240298</v>
      </c>
      <c r="AP100" s="62">
        <v>64068904</v>
      </c>
      <c r="AQ100" s="63" t="s">
        <v>83</v>
      </c>
      <c r="AR100" s="62">
        <v>0</v>
      </c>
      <c r="AS100" s="63" t="s">
        <v>83</v>
      </c>
      <c r="AT100" s="62">
        <v>0</v>
      </c>
      <c r="AU100" s="63" t="s">
        <v>83</v>
      </c>
      <c r="AV100" s="62">
        <v>0</v>
      </c>
      <c r="AW100" s="63" t="s">
        <v>83</v>
      </c>
      <c r="AX100" s="62">
        <v>0</v>
      </c>
      <c r="AY100" s="63" t="s">
        <v>83</v>
      </c>
      <c r="AZ100" s="62">
        <v>0</v>
      </c>
      <c r="BA100" s="63" t="s">
        <v>83</v>
      </c>
      <c r="BB100" s="62">
        <v>0</v>
      </c>
      <c r="BC100" s="63" t="s">
        <v>83</v>
      </c>
      <c r="BD100" s="62">
        <v>0</v>
      </c>
      <c r="BE100" s="13">
        <f t="shared" si="20"/>
        <v>64068904</v>
      </c>
      <c r="BF100" s="59">
        <v>7201407846</v>
      </c>
      <c r="BG100" s="58">
        <v>46029</v>
      </c>
      <c r="BH100" s="59">
        <v>8201407923</v>
      </c>
      <c r="BI100" s="58">
        <v>46030</v>
      </c>
      <c r="BJ100" s="4" t="s">
        <v>89</v>
      </c>
      <c r="BK100" s="4" t="s">
        <v>90</v>
      </c>
      <c r="BL100" s="14" t="s">
        <v>91</v>
      </c>
      <c r="BM100" s="11">
        <f>+VLOOKUP(BL100,Supervisores!A:B,2,0)</f>
        <v>98552967</v>
      </c>
      <c r="BN100" s="71" t="s">
        <v>850</v>
      </c>
      <c r="BO100" s="71" t="s">
        <v>851</v>
      </c>
      <c r="BP100" s="58">
        <v>46054</v>
      </c>
      <c r="BQ100" s="65">
        <v>46030</v>
      </c>
      <c r="BR100" s="63" t="s">
        <v>852</v>
      </c>
      <c r="BS100" s="65">
        <v>46030</v>
      </c>
      <c r="BT100" s="65">
        <v>46482</v>
      </c>
      <c r="BU100" s="65">
        <v>46030</v>
      </c>
      <c r="BV100" s="60" t="s">
        <v>95</v>
      </c>
      <c r="BW100" s="67" t="s">
        <v>96</v>
      </c>
      <c r="BX100" s="60">
        <v>10</v>
      </c>
      <c r="BY100" s="71" t="s">
        <v>853</v>
      </c>
      <c r="BZ100" s="59"/>
    </row>
    <row r="101" spans="1:78">
      <c r="A101" s="4" t="s">
        <v>76</v>
      </c>
      <c r="B101" s="4">
        <v>100</v>
      </c>
      <c r="C101" s="59"/>
      <c r="D101" s="4" t="str">
        <f t="shared" si="14"/>
        <v>NIDIA BEDOYA LORA/SALVADOR ENRIQUE IREGUI LOTERO/LAURA CRISTINA ZAPATA VASQUEZ</v>
      </c>
      <c r="E101" s="60" t="s">
        <v>197</v>
      </c>
      <c r="F101" s="5" t="s">
        <v>78</v>
      </c>
      <c r="G101" s="60" t="s">
        <v>289</v>
      </c>
      <c r="H101" s="5" t="s">
        <v>78</v>
      </c>
      <c r="I101" s="60" t="s">
        <v>80</v>
      </c>
      <c r="J101" s="59">
        <v>3105</v>
      </c>
      <c r="K101" s="58">
        <v>46028</v>
      </c>
      <c r="L101" s="59">
        <v>3745</v>
      </c>
      <c r="M101" s="63">
        <v>88</v>
      </c>
      <c r="N101" s="10">
        <f>+VLOOKUP(M101,Hoja1!A:B,2,0)</f>
        <v>46029</v>
      </c>
      <c r="O101" s="10" t="s">
        <v>854</v>
      </c>
      <c r="P101" s="11" t="s">
        <v>855</v>
      </c>
      <c r="Q101" s="18" t="s">
        <v>83</v>
      </c>
      <c r="R101" s="4" t="str">
        <f t="shared" si="15"/>
        <v>PERSONA NATURAL</v>
      </c>
      <c r="S101" s="59">
        <v>71627716</v>
      </c>
      <c r="T101" s="59" t="s">
        <v>856</v>
      </c>
      <c r="U101" s="61" t="s">
        <v>102</v>
      </c>
      <c r="V101" s="58">
        <v>45639</v>
      </c>
      <c r="W101" s="10">
        <f t="shared" si="16"/>
        <v>46734</v>
      </c>
      <c r="X101" s="59">
        <v>93151507</v>
      </c>
      <c r="Y101" s="59" t="s">
        <v>857</v>
      </c>
      <c r="Z101" s="59" t="str">
        <f t="shared" si="22"/>
        <v>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v>
      </c>
      <c r="AA101" s="4" t="s">
        <v>219</v>
      </c>
      <c r="AB101" s="4" t="s">
        <v>87</v>
      </c>
      <c r="AC101" s="4" t="s">
        <v>434</v>
      </c>
      <c r="AD101" s="58">
        <v>46030</v>
      </c>
      <c r="AE101" s="58">
        <v>46030</v>
      </c>
      <c r="AF101" s="58">
        <v>46030</v>
      </c>
      <c r="AG101" s="58">
        <v>46295</v>
      </c>
      <c r="AH101" s="10" t="e">
        <f>+VLOOKUP(P101,#REF!,5,0)</f>
        <v>#REF!</v>
      </c>
      <c r="AI101" s="4">
        <f t="shared" si="21"/>
        <v>1</v>
      </c>
      <c r="AJ101" s="58">
        <v>46030</v>
      </c>
      <c r="AK101" s="4">
        <f t="shared" si="17"/>
        <v>0</v>
      </c>
      <c r="AL101" s="4">
        <f t="shared" si="18"/>
        <v>263</v>
      </c>
      <c r="AM101" s="12">
        <f>+VLOOKUP(AA101,Honorarios!A:B,2,0)</f>
        <v>3694240</v>
      </c>
      <c r="AN101" s="12">
        <f t="shared" si="19"/>
        <v>32386170.666666664</v>
      </c>
      <c r="AO101" s="59">
        <v>9240298</v>
      </c>
      <c r="AP101" s="62">
        <v>32386171</v>
      </c>
      <c r="AQ101" s="63" t="s">
        <v>83</v>
      </c>
      <c r="AR101" s="62">
        <v>0</v>
      </c>
      <c r="AS101" s="63" t="s">
        <v>83</v>
      </c>
      <c r="AT101" s="62">
        <v>0</v>
      </c>
      <c r="AU101" s="63" t="s">
        <v>83</v>
      </c>
      <c r="AV101" s="62">
        <v>0</v>
      </c>
      <c r="AW101" s="63" t="s">
        <v>83</v>
      </c>
      <c r="AX101" s="62">
        <v>0</v>
      </c>
      <c r="AY101" s="63" t="s">
        <v>83</v>
      </c>
      <c r="AZ101" s="62">
        <v>0</v>
      </c>
      <c r="BA101" s="63" t="s">
        <v>83</v>
      </c>
      <c r="BB101" s="62">
        <v>0</v>
      </c>
      <c r="BC101" s="63" t="s">
        <v>83</v>
      </c>
      <c r="BD101" s="62">
        <v>0</v>
      </c>
      <c r="BE101" s="13">
        <f t="shared" si="20"/>
        <v>32386171</v>
      </c>
      <c r="BF101" s="59">
        <v>7201407847</v>
      </c>
      <c r="BG101" s="58">
        <v>46029</v>
      </c>
      <c r="BH101" s="59">
        <v>8201407924</v>
      </c>
      <c r="BI101" s="58">
        <v>46030</v>
      </c>
      <c r="BJ101" s="4" t="s">
        <v>89</v>
      </c>
      <c r="BK101" s="4" t="s">
        <v>90</v>
      </c>
      <c r="BL101" s="14" t="s">
        <v>393</v>
      </c>
      <c r="BM101" s="11">
        <f>+VLOOKUP(BL101,Supervisores!A:B,2,0)</f>
        <v>43420806</v>
      </c>
      <c r="BN101" s="71" t="s">
        <v>858</v>
      </c>
      <c r="BO101" s="71" t="s">
        <v>859</v>
      </c>
      <c r="BP101" s="58">
        <v>46054</v>
      </c>
      <c r="BQ101" s="65" t="s">
        <v>83</v>
      </c>
      <c r="BR101" s="65" t="s">
        <v>83</v>
      </c>
      <c r="BS101" s="65" t="s">
        <v>83</v>
      </c>
      <c r="BT101" s="65" t="s">
        <v>83</v>
      </c>
      <c r="BU101" s="65" t="s">
        <v>83</v>
      </c>
      <c r="BV101" s="60" t="s">
        <v>95</v>
      </c>
      <c r="BW101" s="67" t="s">
        <v>96</v>
      </c>
      <c r="BX101" s="60">
        <v>8</v>
      </c>
      <c r="BY101" s="71" t="s">
        <v>860</v>
      </c>
      <c r="BZ101" s="59"/>
    </row>
    <row r="102" spans="1:78">
      <c r="A102" s="4" t="s">
        <v>76</v>
      </c>
      <c r="B102" s="4">
        <v>101</v>
      </c>
      <c r="C102" s="59"/>
      <c r="D102" s="4" t="str">
        <f t="shared" si="14"/>
        <v>NIDIA BEDOYA LORA/SALVADOR ENRIQUE IREGUI LOTERO/LAURA CRISTINA ZAPATA VASQUEZ</v>
      </c>
      <c r="E102" s="60" t="s">
        <v>197</v>
      </c>
      <c r="F102" s="5" t="s">
        <v>78</v>
      </c>
      <c r="G102" s="60" t="s">
        <v>289</v>
      </c>
      <c r="H102" s="5" t="s">
        <v>78</v>
      </c>
      <c r="I102" s="60" t="s">
        <v>80</v>
      </c>
      <c r="J102" s="59">
        <v>3106</v>
      </c>
      <c r="K102" s="58">
        <v>46028</v>
      </c>
      <c r="L102" s="59">
        <v>3746</v>
      </c>
      <c r="M102" s="63">
        <v>88</v>
      </c>
      <c r="N102" s="10">
        <f>+VLOOKUP(M102,Hoja1!A:B,2,0)</f>
        <v>46029</v>
      </c>
      <c r="O102" s="10" t="s">
        <v>861</v>
      </c>
      <c r="P102" s="11" t="s">
        <v>862</v>
      </c>
      <c r="Q102" s="18" t="s">
        <v>83</v>
      </c>
      <c r="R102" s="4" t="str">
        <f t="shared" si="15"/>
        <v>PERSONA NATURAL</v>
      </c>
      <c r="S102" s="59">
        <v>21423861</v>
      </c>
      <c r="T102" s="59" t="s">
        <v>863</v>
      </c>
      <c r="U102" s="61" t="s">
        <v>84</v>
      </c>
      <c r="V102" s="58">
        <v>45475</v>
      </c>
      <c r="W102" s="10">
        <f t="shared" si="16"/>
        <v>46570</v>
      </c>
      <c r="X102" s="59">
        <v>93151507</v>
      </c>
      <c r="Y102" s="59" t="s">
        <v>864</v>
      </c>
      <c r="Z102" s="59" t="str">
        <f t="shared" si="22"/>
        <v>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v>
      </c>
      <c r="AA102" s="4" t="s">
        <v>104</v>
      </c>
      <c r="AB102" s="4" t="s">
        <v>87</v>
      </c>
      <c r="AC102" s="4" t="s">
        <v>434</v>
      </c>
      <c r="AD102" s="58">
        <v>46030</v>
      </c>
      <c r="AE102" s="58">
        <v>46030</v>
      </c>
      <c r="AF102" s="58">
        <v>46030</v>
      </c>
      <c r="AG102" s="58">
        <v>46295</v>
      </c>
      <c r="AH102" s="10" t="e">
        <f>+VLOOKUP(P102,#REF!,5,0)</f>
        <v>#REF!</v>
      </c>
      <c r="AI102" s="4">
        <f t="shared" si="21"/>
        <v>1</v>
      </c>
      <c r="AJ102" s="58">
        <v>46030</v>
      </c>
      <c r="AK102" s="4">
        <f t="shared" si="17"/>
        <v>0</v>
      </c>
      <c r="AL102" s="4">
        <f t="shared" si="18"/>
        <v>263</v>
      </c>
      <c r="AM102" s="12">
        <f>+VLOOKUP(AA102,Honorarios!A:B,2,0)</f>
        <v>4818574</v>
      </c>
      <c r="AN102" s="12">
        <f t="shared" si="19"/>
        <v>42242832.066666663</v>
      </c>
      <c r="AO102" s="59">
        <v>9240298</v>
      </c>
      <c r="AP102" s="62">
        <v>42242832</v>
      </c>
      <c r="AQ102" s="63" t="s">
        <v>83</v>
      </c>
      <c r="AR102" s="62">
        <v>0</v>
      </c>
      <c r="AS102" s="63" t="s">
        <v>83</v>
      </c>
      <c r="AT102" s="62">
        <v>0</v>
      </c>
      <c r="AU102" s="63" t="s">
        <v>83</v>
      </c>
      <c r="AV102" s="62">
        <v>0</v>
      </c>
      <c r="AW102" s="63" t="s">
        <v>83</v>
      </c>
      <c r="AX102" s="62">
        <v>0</v>
      </c>
      <c r="AY102" s="63" t="s">
        <v>83</v>
      </c>
      <c r="AZ102" s="62">
        <v>0</v>
      </c>
      <c r="BA102" s="63" t="s">
        <v>83</v>
      </c>
      <c r="BB102" s="62">
        <v>0</v>
      </c>
      <c r="BC102" s="63" t="s">
        <v>83</v>
      </c>
      <c r="BD102" s="62">
        <v>0</v>
      </c>
      <c r="BE102" s="13">
        <f t="shared" si="20"/>
        <v>42242832</v>
      </c>
      <c r="BF102" s="59">
        <v>7201407848</v>
      </c>
      <c r="BG102" s="58">
        <v>46029</v>
      </c>
      <c r="BH102" s="59">
        <v>8201407925</v>
      </c>
      <c r="BI102" s="58">
        <v>46030</v>
      </c>
      <c r="BJ102" s="4" t="s">
        <v>89</v>
      </c>
      <c r="BK102" s="4" t="s">
        <v>90</v>
      </c>
      <c r="BL102" s="14" t="s">
        <v>790</v>
      </c>
      <c r="BM102" s="11">
        <f>+VLOOKUP(BL102,Supervisores!A:B,2,0)</f>
        <v>43258114</v>
      </c>
      <c r="BN102" s="71" t="s">
        <v>865</v>
      </c>
      <c r="BO102" s="71" t="s">
        <v>866</v>
      </c>
      <c r="BP102" s="58">
        <v>46054</v>
      </c>
      <c r="BQ102" s="65" t="s">
        <v>83</v>
      </c>
      <c r="BR102" s="65" t="s">
        <v>83</v>
      </c>
      <c r="BS102" s="65" t="s">
        <v>83</v>
      </c>
      <c r="BT102" s="65" t="s">
        <v>83</v>
      </c>
      <c r="BU102" s="65" t="s">
        <v>83</v>
      </c>
      <c r="BV102" s="60" t="s">
        <v>95</v>
      </c>
      <c r="BW102" s="67" t="s">
        <v>96</v>
      </c>
      <c r="BX102" s="60">
        <v>8</v>
      </c>
      <c r="BY102" s="71" t="s">
        <v>867</v>
      </c>
      <c r="BZ102" s="59"/>
    </row>
    <row r="103" spans="1:78">
      <c r="A103" s="4" t="s">
        <v>76</v>
      </c>
      <c r="B103" s="4">
        <v>102</v>
      </c>
      <c r="C103" s="59"/>
      <c r="D103" s="4" t="str">
        <f t="shared" si="14"/>
        <v>JOHNATTAN STEVEN OROZCO/MARÍA NOHEMY ZULETA MONTOYA/MELISSA LOZANO ÁNGEL</v>
      </c>
      <c r="E103" s="60" t="s">
        <v>77</v>
      </c>
      <c r="F103" s="5" t="s">
        <v>78</v>
      </c>
      <c r="G103" s="5" t="s">
        <v>79</v>
      </c>
      <c r="H103" s="5" t="s">
        <v>78</v>
      </c>
      <c r="I103" s="60" t="s">
        <v>337</v>
      </c>
      <c r="J103" s="59">
        <v>3022</v>
      </c>
      <c r="K103" s="58">
        <v>46028</v>
      </c>
      <c r="L103" s="59">
        <v>3747</v>
      </c>
      <c r="M103" s="63">
        <v>88</v>
      </c>
      <c r="N103" s="10">
        <f>+VLOOKUP(M103,Hoja1!A:B,2,0)</f>
        <v>46029</v>
      </c>
      <c r="O103" s="10" t="s">
        <v>868</v>
      </c>
      <c r="P103" s="11" t="s">
        <v>869</v>
      </c>
      <c r="Q103" s="18" t="s">
        <v>83</v>
      </c>
      <c r="R103" s="4" t="str">
        <f t="shared" si="15"/>
        <v>PERSONA NATURAL</v>
      </c>
      <c r="S103" s="59">
        <v>1017230175</v>
      </c>
      <c r="T103" s="59" t="s">
        <v>870</v>
      </c>
      <c r="U103" s="61" t="s">
        <v>102</v>
      </c>
      <c r="V103" s="58">
        <v>45387</v>
      </c>
      <c r="W103" s="10">
        <f t="shared" si="16"/>
        <v>46482</v>
      </c>
      <c r="X103" s="59">
        <v>93151507</v>
      </c>
      <c r="Y103" s="59" t="s">
        <v>871</v>
      </c>
      <c r="Z103" s="59" t="str">
        <f t="shared" si="22"/>
        <v>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v>
      </c>
      <c r="AA103" s="4" t="s">
        <v>86</v>
      </c>
      <c r="AB103" s="4" t="s">
        <v>172</v>
      </c>
      <c r="AC103" s="4" t="s">
        <v>342</v>
      </c>
      <c r="AD103" s="58">
        <v>46030</v>
      </c>
      <c r="AE103" s="58">
        <v>46030</v>
      </c>
      <c r="AF103" s="58">
        <v>46030</v>
      </c>
      <c r="AG103" s="58">
        <v>46295</v>
      </c>
      <c r="AH103" s="10" t="e">
        <f>+VLOOKUP(P103,#REF!,5,0)</f>
        <v>#REF!</v>
      </c>
      <c r="AI103" s="4">
        <f t="shared" si="21"/>
        <v>1</v>
      </c>
      <c r="AJ103" s="58">
        <v>46030</v>
      </c>
      <c r="AK103" s="4">
        <f t="shared" si="17"/>
        <v>0</v>
      </c>
      <c r="AL103" s="4">
        <f t="shared" si="18"/>
        <v>263</v>
      </c>
      <c r="AM103" s="12">
        <f>+VLOOKUP(AA103,Honorarios!A:B,2,0)</f>
        <v>7308240</v>
      </c>
      <c r="AN103" s="12">
        <f t="shared" si="19"/>
        <v>64068904</v>
      </c>
      <c r="AO103" s="59">
        <v>9240302</v>
      </c>
      <c r="AP103" s="62">
        <v>64068904</v>
      </c>
      <c r="AQ103" s="63" t="s">
        <v>83</v>
      </c>
      <c r="AR103" s="62">
        <v>0</v>
      </c>
      <c r="AS103" s="63" t="s">
        <v>83</v>
      </c>
      <c r="AT103" s="62">
        <v>0</v>
      </c>
      <c r="AU103" s="63" t="s">
        <v>83</v>
      </c>
      <c r="AV103" s="62">
        <v>0</v>
      </c>
      <c r="AW103" s="63" t="s">
        <v>83</v>
      </c>
      <c r="AX103" s="62">
        <v>0</v>
      </c>
      <c r="AY103" s="63" t="s">
        <v>83</v>
      </c>
      <c r="AZ103" s="62">
        <v>0</v>
      </c>
      <c r="BA103" s="63" t="s">
        <v>83</v>
      </c>
      <c r="BB103" s="62">
        <v>0</v>
      </c>
      <c r="BC103" s="63" t="s">
        <v>83</v>
      </c>
      <c r="BD103" s="62">
        <v>0</v>
      </c>
      <c r="BE103" s="13">
        <f t="shared" si="20"/>
        <v>64068904</v>
      </c>
      <c r="BF103" s="59">
        <v>7201407796</v>
      </c>
      <c r="BG103" s="58">
        <v>46029</v>
      </c>
      <c r="BH103" s="59">
        <v>8201407866</v>
      </c>
      <c r="BI103" s="58">
        <v>46030</v>
      </c>
      <c r="BJ103" s="4" t="s">
        <v>89</v>
      </c>
      <c r="BK103" s="4" t="s">
        <v>90</v>
      </c>
      <c r="BL103" s="14" t="s">
        <v>343</v>
      </c>
      <c r="BM103" s="11">
        <f>+VLOOKUP(BL103,Supervisores!A:B,2,0)</f>
        <v>52725332</v>
      </c>
      <c r="BN103" s="71" t="s">
        <v>872</v>
      </c>
      <c r="BO103" s="71" t="s">
        <v>873</v>
      </c>
      <c r="BP103" s="58">
        <v>46054</v>
      </c>
      <c r="BQ103" s="65">
        <v>46030</v>
      </c>
      <c r="BR103" s="63" t="s">
        <v>874</v>
      </c>
      <c r="BS103" s="65">
        <v>46030</v>
      </c>
      <c r="BT103" s="65">
        <v>46482</v>
      </c>
      <c r="BU103" s="65">
        <v>46030</v>
      </c>
      <c r="BV103" s="60" t="s">
        <v>95</v>
      </c>
      <c r="BW103" s="67" t="s">
        <v>96</v>
      </c>
      <c r="BX103" s="60">
        <v>10</v>
      </c>
      <c r="BY103" s="71" t="s">
        <v>875</v>
      </c>
      <c r="BZ103" s="59"/>
    </row>
    <row r="104" spans="1:78">
      <c r="A104" s="4" t="s">
        <v>76</v>
      </c>
      <c r="B104" s="4">
        <v>103</v>
      </c>
      <c r="C104" s="59"/>
      <c r="D104" s="4" t="str">
        <f t="shared" si="14"/>
        <v>JOHNATTAN STEVEN OROZCO/MARÍA NOHEMY ZULETA MONTOYA/MELISSA LOZANO ÁNGEL</v>
      </c>
      <c r="E104" s="60" t="s">
        <v>77</v>
      </c>
      <c r="F104" s="5" t="s">
        <v>78</v>
      </c>
      <c r="G104" s="5" t="s">
        <v>79</v>
      </c>
      <c r="H104" s="5" t="s">
        <v>78</v>
      </c>
      <c r="I104" s="60" t="s">
        <v>337</v>
      </c>
      <c r="J104" s="59">
        <v>3023</v>
      </c>
      <c r="K104" s="58">
        <v>46028</v>
      </c>
      <c r="L104" s="59">
        <v>3748</v>
      </c>
      <c r="M104" s="63">
        <v>88</v>
      </c>
      <c r="N104" s="10">
        <f>+VLOOKUP(M104,Hoja1!A:B,2,0)</f>
        <v>46029</v>
      </c>
      <c r="O104" s="10" t="s">
        <v>876</v>
      </c>
      <c r="P104" s="11" t="s">
        <v>877</v>
      </c>
      <c r="Q104" s="18" t="s">
        <v>83</v>
      </c>
      <c r="R104" s="4" t="str">
        <f t="shared" si="15"/>
        <v>PERSONA NATURAL</v>
      </c>
      <c r="S104" s="59">
        <v>1036623599</v>
      </c>
      <c r="T104" s="59" t="s">
        <v>878</v>
      </c>
      <c r="U104" s="61" t="s">
        <v>102</v>
      </c>
      <c r="V104" s="58">
        <v>45308</v>
      </c>
      <c r="W104" s="10">
        <f t="shared" si="16"/>
        <v>46404</v>
      </c>
      <c r="X104" s="59">
        <v>82141505</v>
      </c>
      <c r="Y104" s="59" t="s">
        <v>879</v>
      </c>
      <c r="Z104" s="59" t="str">
        <f t="shared" si="22"/>
        <v>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v>
      </c>
      <c r="AA104" s="4" t="s">
        <v>131</v>
      </c>
      <c r="AB104" s="4" t="s">
        <v>172</v>
      </c>
      <c r="AC104" s="4" t="s">
        <v>342</v>
      </c>
      <c r="AD104" s="58">
        <v>46030</v>
      </c>
      <c r="AE104" s="58">
        <v>46030</v>
      </c>
      <c r="AF104" s="58">
        <v>46030</v>
      </c>
      <c r="AG104" s="58">
        <v>46295</v>
      </c>
      <c r="AH104" s="10" t="e">
        <f>+VLOOKUP(P104,#REF!,5,0)</f>
        <v>#REF!</v>
      </c>
      <c r="AI104" s="4">
        <f t="shared" si="21"/>
        <v>1</v>
      </c>
      <c r="AJ104" s="58">
        <v>46030</v>
      </c>
      <c r="AK104" s="4">
        <f t="shared" si="17"/>
        <v>0</v>
      </c>
      <c r="AL104" s="4">
        <f t="shared" si="18"/>
        <v>263</v>
      </c>
      <c r="AM104" s="12">
        <f>+VLOOKUP(AA104,Honorarios!A:B,2,0)</f>
        <v>6576773</v>
      </c>
      <c r="AN104" s="12">
        <f t="shared" si="19"/>
        <v>57656376.633333333</v>
      </c>
      <c r="AO104" s="59">
        <v>9240302</v>
      </c>
      <c r="AP104" s="62">
        <v>57656377</v>
      </c>
      <c r="AQ104" s="63" t="s">
        <v>83</v>
      </c>
      <c r="AR104" s="62">
        <v>0</v>
      </c>
      <c r="AS104" s="63" t="s">
        <v>83</v>
      </c>
      <c r="AT104" s="62">
        <v>0</v>
      </c>
      <c r="AU104" s="63" t="s">
        <v>83</v>
      </c>
      <c r="AV104" s="62">
        <v>0</v>
      </c>
      <c r="AW104" s="63" t="s">
        <v>83</v>
      </c>
      <c r="AX104" s="62">
        <v>0</v>
      </c>
      <c r="AY104" s="63" t="s">
        <v>83</v>
      </c>
      <c r="AZ104" s="62">
        <v>0</v>
      </c>
      <c r="BA104" s="63" t="s">
        <v>83</v>
      </c>
      <c r="BB104" s="62">
        <v>0</v>
      </c>
      <c r="BC104" s="63" t="s">
        <v>83</v>
      </c>
      <c r="BD104" s="62">
        <v>0</v>
      </c>
      <c r="BE104" s="13">
        <f t="shared" si="20"/>
        <v>57656377</v>
      </c>
      <c r="BF104" s="59">
        <v>7201407797</v>
      </c>
      <c r="BG104" s="58">
        <v>46029</v>
      </c>
      <c r="BH104" s="59">
        <v>8201407867</v>
      </c>
      <c r="BI104" s="58">
        <v>46030</v>
      </c>
      <c r="BJ104" s="4" t="s">
        <v>89</v>
      </c>
      <c r="BK104" s="4" t="s">
        <v>90</v>
      </c>
      <c r="BL104" s="14" t="s">
        <v>343</v>
      </c>
      <c r="BM104" s="11">
        <f>+VLOOKUP(BL104,Supervisores!A:B,2,0)</f>
        <v>52725332</v>
      </c>
      <c r="BN104" s="71" t="s">
        <v>880</v>
      </c>
      <c r="BO104" s="71" t="s">
        <v>881</v>
      </c>
      <c r="BP104" s="58">
        <v>46054</v>
      </c>
      <c r="BQ104" s="65">
        <v>46030</v>
      </c>
      <c r="BR104" s="63" t="s">
        <v>882</v>
      </c>
      <c r="BS104" s="65">
        <v>46030</v>
      </c>
      <c r="BT104" s="65">
        <v>46482</v>
      </c>
      <c r="BU104" s="65">
        <v>46030</v>
      </c>
      <c r="BV104" s="60" t="s">
        <v>95</v>
      </c>
      <c r="BW104" s="67" t="s">
        <v>96</v>
      </c>
      <c r="BX104" s="60">
        <v>10</v>
      </c>
      <c r="BY104" s="71" t="s">
        <v>883</v>
      </c>
      <c r="BZ104" s="59"/>
    </row>
    <row r="105" spans="1:78">
      <c r="A105" s="4" t="s">
        <v>76</v>
      </c>
      <c r="B105" s="4">
        <v>104</v>
      </c>
      <c r="C105" s="59"/>
      <c r="D105" s="4" t="str">
        <f t="shared" si="14"/>
        <v>JOHNATTAN STEVEN OROZCO/MARÍA NOHEMY ZULETA MONTOYA/MELISSA LOZANO ÁNGEL</v>
      </c>
      <c r="E105" s="60" t="s">
        <v>77</v>
      </c>
      <c r="F105" s="5" t="s">
        <v>78</v>
      </c>
      <c r="G105" s="5" t="s">
        <v>79</v>
      </c>
      <c r="H105" s="5" t="s">
        <v>78</v>
      </c>
      <c r="I105" s="60" t="s">
        <v>337</v>
      </c>
      <c r="J105" s="59">
        <v>3024</v>
      </c>
      <c r="K105" s="58">
        <v>46028</v>
      </c>
      <c r="L105" s="59">
        <v>3749</v>
      </c>
      <c r="M105" s="63">
        <v>88</v>
      </c>
      <c r="N105" s="10">
        <f>+VLOOKUP(M105,Hoja1!A:B,2,0)</f>
        <v>46029</v>
      </c>
      <c r="O105" s="10" t="s">
        <v>884</v>
      </c>
      <c r="P105" s="11" t="s">
        <v>885</v>
      </c>
      <c r="Q105" s="18" t="s">
        <v>83</v>
      </c>
      <c r="R105" s="4" t="str">
        <f t="shared" si="15"/>
        <v>PERSONA NATURAL</v>
      </c>
      <c r="S105" s="59">
        <v>1128421760</v>
      </c>
      <c r="T105" s="59" t="s">
        <v>886</v>
      </c>
      <c r="U105" s="61" t="s">
        <v>84</v>
      </c>
      <c r="V105" s="58">
        <v>45644</v>
      </c>
      <c r="W105" s="10">
        <f t="shared" si="16"/>
        <v>46739</v>
      </c>
      <c r="X105" s="59">
        <v>82101603</v>
      </c>
      <c r="Y105" s="59" t="s">
        <v>887</v>
      </c>
      <c r="Z105" s="59" t="str">
        <f t="shared" si="22"/>
        <v>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v>
      </c>
      <c r="AA105" s="4" t="s">
        <v>131</v>
      </c>
      <c r="AB105" s="4" t="s">
        <v>172</v>
      </c>
      <c r="AC105" s="4" t="s">
        <v>342</v>
      </c>
      <c r="AD105" s="58">
        <v>46030</v>
      </c>
      <c r="AE105" s="58">
        <v>46030</v>
      </c>
      <c r="AF105" s="58">
        <v>46030</v>
      </c>
      <c r="AG105" s="58">
        <v>46295</v>
      </c>
      <c r="AH105" s="10" t="e">
        <f>+VLOOKUP(P105,#REF!,5,0)</f>
        <v>#REF!</v>
      </c>
      <c r="AI105" s="4">
        <f t="shared" si="21"/>
        <v>1</v>
      </c>
      <c r="AJ105" s="58">
        <v>46030</v>
      </c>
      <c r="AK105" s="4">
        <f t="shared" si="17"/>
        <v>0</v>
      </c>
      <c r="AL105" s="4">
        <f t="shared" si="18"/>
        <v>263</v>
      </c>
      <c r="AM105" s="12">
        <f>+VLOOKUP(AA105,Honorarios!A:B,2,0)</f>
        <v>6576773</v>
      </c>
      <c r="AN105" s="12">
        <f t="shared" si="19"/>
        <v>57656376.633333333</v>
      </c>
      <c r="AO105" s="59">
        <v>9240302</v>
      </c>
      <c r="AP105" s="62">
        <v>57656377</v>
      </c>
      <c r="AQ105" s="63" t="s">
        <v>83</v>
      </c>
      <c r="AR105" s="62">
        <v>0</v>
      </c>
      <c r="AS105" s="63" t="s">
        <v>83</v>
      </c>
      <c r="AT105" s="62">
        <v>0</v>
      </c>
      <c r="AU105" s="63" t="s">
        <v>83</v>
      </c>
      <c r="AV105" s="62">
        <v>0</v>
      </c>
      <c r="AW105" s="63" t="s">
        <v>83</v>
      </c>
      <c r="AX105" s="62">
        <v>0</v>
      </c>
      <c r="AY105" s="63" t="s">
        <v>83</v>
      </c>
      <c r="AZ105" s="62">
        <v>0</v>
      </c>
      <c r="BA105" s="63" t="s">
        <v>83</v>
      </c>
      <c r="BB105" s="62">
        <v>0</v>
      </c>
      <c r="BC105" s="63" t="s">
        <v>83</v>
      </c>
      <c r="BD105" s="62">
        <v>0</v>
      </c>
      <c r="BE105" s="13">
        <f t="shared" si="20"/>
        <v>57656377</v>
      </c>
      <c r="BF105" s="59">
        <v>7201407798</v>
      </c>
      <c r="BG105" s="58">
        <v>46029</v>
      </c>
      <c r="BH105" s="59">
        <v>8201407868</v>
      </c>
      <c r="BI105" s="58">
        <v>46030</v>
      </c>
      <c r="BJ105" s="4" t="s">
        <v>89</v>
      </c>
      <c r="BK105" s="4" t="s">
        <v>90</v>
      </c>
      <c r="BL105" s="14" t="s">
        <v>343</v>
      </c>
      <c r="BM105" s="11">
        <f>+VLOOKUP(BL105,Supervisores!A:B,2,0)</f>
        <v>52725332</v>
      </c>
      <c r="BN105" s="71" t="s">
        <v>888</v>
      </c>
      <c r="BO105" s="71" t="s">
        <v>889</v>
      </c>
      <c r="BP105" s="58">
        <v>46054</v>
      </c>
      <c r="BQ105" s="65">
        <v>46030</v>
      </c>
      <c r="BR105" s="63" t="s">
        <v>890</v>
      </c>
      <c r="BS105" s="65">
        <v>46030</v>
      </c>
      <c r="BT105" s="65">
        <v>46482</v>
      </c>
      <c r="BU105" s="65">
        <v>46030</v>
      </c>
      <c r="BV105" s="60" t="s">
        <v>95</v>
      </c>
      <c r="BW105" s="67" t="s">
        <v>96</v>
      </c>
      <c r="BX105" s="60">
        <v>10</v>
      </c>
      <c r="BY105" s="71" t="s">
        <v>891</v>
      </c>
      <c r="BZ105" s="59"/>
    </row>
    <row r="106" spans="1:78">
      <c r="A106" s="4" t="s">
        <v>76</v>
      </c>
      <c r="B106" s="4">
        <v>105</v>
      </c>
      <c r="C106" s="59"/>
      <c r="D106" s="4" t="str">
        <f t="shared" si="14"/>
        <v>JOHNATTAN STEVEN OROZCO/MARÍA NOHEMY ZULETA MONTOYA/JOSE DAVID RAMIREZ ABRAHAM</v>
      </c>
      <c r="E106" s="60" t="s">
        <v>77</v>
      </c>
      <c r="F106" s="5" t="s">
        <v>78</v>
      </c>
      <c r="G106" s="5" t="s">
        <v>79</v>
      </c>
      <c r="H106" s="5" t="s">
        <v>78</v>
      </c>
      <c r="I106" s="60" t="s">
        <v>209</v>
      </c>
      <c r="J106" s="59">
        <v>3025</v>
      </c>
      <c r="K106" s="58">
        <v>46028</v>
      </c>
      <c r="L106" s="59">
        <v>3750</v>
      </c>
      <c r="M106" s="63">
        <v>88</v>
      </c>
      <c r="N106" s="10">
        <f>+VLOOKUP(M106,Hoja1!A:B,2,0)</f>
        <v>46029</v>
      </c>
      <c r="O106" s="10" t="s">
        <v>892</v>
      </c>
      <c r="P106" s="11" t="s">
        <v>893</v>
      </c>
      <c r="Q106" s="18" t="s">
        <v>83</v>
      </c>
      <c r="R106" s="4" t="str">
        <f t="shared" si="15"/>
        <v>PERSONA NATURAL</v>
      </c>
      <c r="S106" s="59">
        <v>21769566</v>
      </c>
      <c r="T106" s="59" t="s">
        <v>894</v>
      </c>
      <c r="U106" s="61" t="s">
        <v>84</v>
      </c>
      <c r="V106" s="58">
        <v>45640</v>
      </c>
      <c r="W106" s="10">
        <f t="shared" si="16"/>
        <v>46735</v>
      </c>
      <c r="X106" s="59">
        <v>93151507</v>
      </c>
      <c r="Y106" s="59" t="s">
        <v>895</v>
      </c>
      <c r="Z106" s="59" t="str">
        <f t="shared" si="22"/>
        <v>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v>
      </c>
      <c r="AA106" s="4" t="s">
        <v>237</v>
      </c>
      <c r="AB106" s="4" t="s">
        <v>172</v>
      </c>
      <c r="AC106" s="4" t="s">
        <v>896</v>
      </c>
      <c r="AD106" s="58">
        <v>46030</v>
      </c>
      <c r="AE106" s="58">
        <v>46030</v>
      </c>
      <c r="AF106" s="58">
        <v>46030</v>
      </c>
      <c r="AG106" s="58">
        <v>46295</v>
      </c>
      <c r="AH106" s="10" t="e">
        <f>+VLOOKUP(P106,#REF!,5,0)</f>
        <v>#REF!</v>
      </c>
      <c r="AI106" s="4">
        <f t="shared" si="21"/>
        <v>1</v>
      </c>
      <c r="AJ106" s="58">
        <v>46030</v>
      </c>
      <c r="AK106" s="4">
        <f t="shared" si="17"/>
        <v>0</v>
      </c>
      <c r="AL106" s="4">
        <f t="shared" si="18"/>
        <v>263</v>
      </c>
      <c r="AM106" s="12">
        <f>+VLOOKUP(AA106,Honorarios!A:B,2,0)</f>
        <v>8038900</v>
      </c>
      <c r="AN106" s="12">
        <f t="shared" si="19"/>
        <v>70474356.666666657</v>
      </c>
      <c r="AO106" s="59">
        <v>9240298</v>
      </c>
      <c r="AP106" s="62">
        <v>70474357</v>
      </c>
      <c r="AQ106" s="63" t="s">
        <v>83</v>
      </c>
      <c r="AR106" s="62">
        <v>0</v>
      </c>
      <c r="AS106" s="63" t="s">
        <v>83</v>
      </c>
      <c r="AT106" s="62">
        <v>0</v>
      </c>
      <c r="AU106" s="63" t="s">
        <v>83</v>
      </c>
      <c r="AV106" s="62">
        <v>0</v>
      </c>
      <c r="AW106" s="63" t="s">
        <v>83</v>
      </c>
      <c r="AX106" s="62">
        <v>0</v>
      </c>
      <c r="AY106" s="63" t="s">
        <v>83</v>
      </c>
      <c r="AZ106" s="62">
        <v>0</v>
      </c>
      <c r="BA106" s="63" t="s">
        <v>83</v>
      </c>
      <c r="BB106" s="62">
        <v>0</v>
      </c>
      <c r="BC106" s="63" t="s">
        <v>83</v>
      </c>
      <c r="BD106" s="62">
        <v>0</v>
      </c>
      <c r="BE106" s="13">
        <f t="shared" si="20"/>
        <v>70474357</v>
      </c>
      <c r="BF106" s="59">
        <v>7201407799</v>
      </c>
      <c r="BG106" s="58">
        <v>46029</v>
      </c>
      <c r="BH106" s="59">
        <v>8201407869</v>
      </c>
      <c r="BI106" s="58">
        <v>46030</v>
      </c>
      <c r="BJ106" s="4" t="s">
        <v>89</v>
      </c>
      <c r="BK106" s="4" t="s">
        <v>90</v>
      </c>
      <c r="BL106" s="14" t="s">
        <v>91</v>
      </c>
      <c r="BM106" s="11">
        <f>+VLOOKUP(BL106,Supervisores!A:B,2,0)</f>
        <v>98552967</v>
      </c>
      <c r="BN106" s="71" t="s">
        <v>897</v>
      </c>
      <c r="BO106" s="71" t="s">
        <v>898</v>
      </c>
      <c r="BP106" s="58">
        <v>46054</v>
      </c>
      <c r="BQ106" s="65">
        <v>46030</v>
      </c>
      <c r="BR106" s="63" t="s">
        <v>899</v>
      </c>
      <c r="BS106" s="65">
        <v>46030</v>
      </c>
      <c r="BT106" s="65">
        <v>46482</v>
      </c>
      <c r="BU106" s="65">
        <v>46030</v>
      </c>
      <c r="BV106" s="60" t="s">
        <v>95</v>
      </c>
      <c r="BW106" s="67" t="s">
        <v>96</v>
      </c>
      <c r="BX106" s="60">
        <v>10</v>
      </c>
      <c r="BY106" s="71" t="s">
        <v>900</v>
      </c>
      <c r="BZ106" s="59"/>
    </row>
    <row r="107" spans="1:78">
      <c r="A107" s="4" t="s">
        <v>76</v>
      </c>
      <c r="B107" s="4">
        <v>106</v>
      </c>
      <c r="C107" s="59"/>
      <c r="D107" s="4" t="str">
        <f t="shared" si="14"/>
        <v>JOHNATTAN STEVEN OROZCO/MARÍA NOHEMY ZULETA MONTOYA/JOSE DAVID RAMIREZ ABRAHAM</v>
      </c>
      <c r="E107" s="60" t="s">
        <v>77</v>
      </c>
      <c r="F107" s="5" t="s">
        <v>78</v>
      </c>
      <c r="G107" s="60" t="s">
        <v>79</v>
      </c>
      <c r="H107" s="5" t="s">
        <v>78</v>
      </c>
      <c r="I107" s="60" t="s">
        <v>209</v>
      </c>
      <c r="J107" s="59">
        <v>3026</v>
      </c>
      <c r="K107" s="58">
        <v>46028</v>
      </c>
      <c r="L107" s="59">
        <v>3751</v>
      </c>
      <c r="M107" s="63">
        <v>88</v>
      </c>
      <c r="N107" s="10">
        <f>+VLOOKUP(M107,Hoja1!A:B,2,0)</f>
        <v>46029</v>
      </c>
      <c r="O107" s="10" t="s">
        <v>901</v>
      </c>
      <c r="P107" s="11" t="s">
        <v>902</v>
      </c>
      <c r="Q107" s="18" t="s">
        <v>83</v>
      </c>
      <c r="R107" s="4" t="str">
        <f t="shared" si="15"/>
        <v>PERSONA NATURAL</v>
      </c>
      <c r="S107" s="59">
        <v>1128265569</v>
      </c>
      <c r="T107" s="59" t="s">
        <v>903</v>
      </c>
      <c r="U107" s="61" t="s">
        <v>84</v>
      </c>
      <c r="V107" s="58">
        <v>45394</v>
      </c>
      <c r="W107" s="10">
        <f t="shared" si="16"/>
        <v>46489</v>
      </c>
      <c r="X107" s="59">
        <v>93151507</v>
      </c>
      <c r="Y107" s="59" t="s">
        <v>904</v>
      </c>
      <c r="Z107" s="59" t="str">
        <f t="shared" si="22"/>
        <v>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v>
      </c>
      <c r="AA107" s="4" t="s">
        <v>86</v>
      </c>
      <c r="AB107" s="4" t="s">
        <v>172</v>
      </c>
      <c r="AC107" s="4" t="s">
        <v>896</v>
      </c>
      <c r="AD107" s="58">
        <v>46030</v>
      </c>
      <c r="AE107" s="58">
        <v>46030</v>
      </c>
      <c r="AF107" s="58">
        <v>46030</v>
      </c>
      <c r="AG107" s="58">
        <v>46295</v>
      </c>
      <c r="AH107" s="10" t="e">
        <f>+VLOOKUP(P107,#REF!,5,0)</f>
        <v>#REF!</v>
      </c>
      <c r="AI107" s="4">
        <f t="shared" si="21"/>
        <v>1</v>
      </c>
      <c r="AJ107" s="58">
        <v>46030</v>
      </c>
      <c r="AK107" s="4">
        <f t="shared" si="17"/>
        <v>0</v>
      </c>
      <c r="AL107" s="4">
        <f t="shared" si="18"/>
        <v>263</v>
      </c>
      <c r="AM107" s="12">
        <f>+VLOOKUP(AA107,Honorarios!A:B,2,0)</f>
        <v>7308240</v>
      </c>
      <c r="AN107" s="12">
        <f t="shared" si="19"/>
        <v>64068904</v>
      </c>
      <c r="AO107" s="59">
        <v>9240298</v>
      </c>
      <c r="AP107" s="62">
        <v>64068904</v>
      </c>
      <c r="AQ107" s="63" t="s">
        <v>83</v>
      </c>
      <c r="AR107" s="62">
        <v>0</v>
      </c>
      <c r="AS107" s="63" t="s">
        <v>83</v>
      </c>
      <c r="AT107" s="62">
        <v>0</v>
      </c>
      <c r="AU107" s="63" t="s">
        <v>83</v>
      </c>
      <c r="AV107" s="62">
        <v>0</v>
      </c>
      <c r="AW107" s="63" t="s">
        <v>83</v>
      </c>
      <c r="AX107" s="62">
        <v>0</v>
      </c>
      <c r="AY107" s="63" t="s">
        <v>83</v>
      </c>
      <c r="AZ107" s="62">
        <v>0</v>
      </c>
      <c r="BA107" s="63" t="s">
        <v>83</v>
      </c>
      <c r="BB107" s="62">
        <v>0</v>
      </c>
      <c r="BC107" s="63" t="s">
        <v>83</v>
      </c>
      <c r="BD107" s="62">
        <v>0</v>
      </c>
      <c r="BE107" s="13">
        <f t="shared" si="20"/>
        <v>64068904</v>
      </c>
      <c r="BF107" s="59">
        <v>7201407800</v>
      </c>
      <c r="BG107" s="58">
        <v>46029</v>
      </c>
      <c r="BH107" s="59">
        <v>8201407870</v>
      </c>
      <c r="BI107" s="58">
        <v>46030</v>
      </c>
      <c r="BJ107" s="4" t="s">
        <v>89</v>
      </c>
      <c r="BK107" s="4" t="s">
        <v>90</v>
      </c>
      <c r="BL107" s="14" t="s">
        <v>91</v>
      </c>
      <c r="BM107" s="11">
        <f>+VLOOKUP(BL107,Supervisores!A:B,2,0)</f>
        <v>98552967</v>
      </c>
      <c r="BN107" s="16" t="s">
        <v>905</v>
      </c>
      <c r="BO107" s="15" t="s">
        <v>906</v>
      </c>
      <c r="BP107" s="58">
        <v>46054</v>
      </c>
      <c r="BQ107" s="65">
        <v>46030</v>
      </c>
      <c r="BR107" s="63" t="s">
        <v>907</v>
      </c>
      <c r="BS107" s="65">
        <v>46030</v>
      </c>
      <c r="BT107" s="65">
        <v>46482</v>
      </c>
      <c r="BU107" s="65">
        <v>46030</v>
      </c>
      <c r="BV107" s="60" t="s">
        <v>95</v>
      </c>
      <c r="BW107" s="67" t="s">
        <v>96</v>
      </c>
      <c r="BX107" s="60">
        <v>10</v>
      </c>
      <c r="BY107" s="16" t="s">
        <v>908</v>
      </c>
      <c r="BZ107" s="59"/>
    </row>
    <row r="108" spans="1:78">
      <c r="A108" s="4" t="s">
        <v>76</v>
      </c>
      <c r="B108" s="4">
        <v>107</v>
      </c>
      <c r="C108" s="59"/>
      <c r="D108" s="4" t="str">
        <f t="shared" si="14"/>
        <v>JOHNATTAN STEVEN OROZCO/MARÍA NOHEMY ZULETA MONTOYA/MARLY CARDONA QUINTERO</v>
      </c>
      <c r="E108" s="60" t="s">
        <v>77</v>
      </c>
      <c r="F108" s="5" t="s">
        <v>78</v>
      </c>
      <c r="G108" s="60" t="s">
        <v>79</v>
      </c>
      <c r="H108" s="5" t="s">
        <v>78</v>
      </c>
      <c r="I108" s="60" t="s">
        <v>153</v>
      </c>
      <c r="J108" s="59">
        <v>3028</v>
      </c>
      <c r="K108" s="58">
        <v>46028</v>
      </c>
      <c r="L108" s="59">
        <v>3753</v>
      </c>
      <c r="M108" s="63">
        <v>88</v>
      </c>
      <c r="N108" s="10">
        <f>+VLOOKUP(M108,Hoja1!A:B,2,0)</f>
        <v>46029</v>
      </c>
      <c r="O108" s="10" t="s">
        <v>909</v>
      </c>
      <c r="P108" s="11" t="s">
        <v>910</v>
      </c>
      <c r="Q108" s="18" t="s">
        <v>83</v>
      </c>
      <c r="R108" s="4" t="str">
        <f t="shared" si="15"/>
        <v>PERSONA NATURAL</v>
      </c>
      <c r="S108" s="59">
        <v>8431136</v>
      </c>
      <c r="T108" s="59" t="s">
        <v>911</v>
      </c>
      <c r="U108" s="61" t="s">
        <v>102</v>
      </c>
      <c r="V108" s="58">
        <v>45666</v>
      </c>
      <c r="W108" s="10">
        <f t="shared" si="16"/>
        <v>46761</v>
      </c>
      <c r="X108" s="59">
        <v>93151507</v>
      </c>
      <c r="Y108" s="59" t="s">
        <v>912</v>
      </c>
      <c r="Z108" s="59" t="str">
        <f t="shared" si="22"/>
        <v>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v>
      </c>
      <c r="AA108" s="4" t="s">
        <v>86</v>
      </c>
      <c r="AB108" s="4" t="s">
        <v>158</v>
      </c>
      <c r="AC108" s="4" t="s">
        <v>192</v>
      </c>
      <c r="AD108" s="58">
        <v>46030</v>
      </c>
      <c r="AE108" s="58">
        <v>46030</v>
      </c>
      <c r="AF108" s="58">
        <v>46030</v>
      </c>
      <c r="AG108" s="58">
        <v>46295</v>
      </c>
      <c r="AH108" s="10" t="e">
        <f>+VLOOKUP(P108,#REF!,5,0)</f>
        <v>#REF!</v>
      </c>
      <c r="AI108" s="4">
        <f t="shared" si="21"/>
        <v>1</v>
      </c>
      <c r="AJ108" s="58">
        <v>46030</v>
      </c>
      <c r="AK108" s="4">
        <f t="shared" si="17"/>
        <v>0</v>
      </c>
      <c r="AL108" s="4">
        <f t="shared" si="18"/>
        <v>263</v>
      </c>
      <c r="AM108" s="12">
        <f>+VLOOKUP(AA108,Honorarios!A:B,2,0)</f>
        <v>7308240</v>
      </c>
      <c r="AN108" s="12">
        <f t="shared" si="19"/>
        <v>64068904</v>
      </c>
      <c r="AO108" s="59">
        <v>9240302</v>
      </c>
      <c r="AP108" s="62">
        <v>64068904</v>
      </c>
      <c r="AQ108" s="63" t="s">
        <v>83</v>
      </c>
      <c r="AR108" s="62">
        <v>0</v>
      </c>
      <c r="AS108" s="63" t="s">
        <v>83</v>
      </c>
      <c r="AT108" s="62">
        <v>0</v>
      </c>
      <c r="AU108" s="63" t="s">
        <v>83</v>
      </c>
      <c r="AV108" s="62">
        <v>0</v>
      </c>
      <c r="AW108" s="63" t="s">
        <v>83</v>
      </c>
      <c r="AX108" s="62">
        <v>0</v>
      </c>
      <c r="AY108" s="63" t="s">
        <v>83</v>
      </c>
      <c r="AZ108" s="62">
        <v>0</v>
      </c>
      <c r="BA108" s="63" t="s">
        <v>83</v>
      </c>
      <c r="BB108" s="62">
        <v>0</v>
      </c>
      <c r="BC108" s="63" t="s">
        <v>83</v>
      </c>
      <c r="BD108" s="62">
        <v>0</v>
      </c>
      <c r="BE108" s="13">
        <f t="shared" si="20"/>
        <v>64068904</v>
      </c>
      <c r="BF108" s="59">
        <v>7201407788</v>
      </c>
      <c r="BG108" s="58">
        <v>46028</v>
      </c>
      <c r="BH108" s="59">
        <v>8201407872</v>
      </c>
      <c r="BI108" s="58">
        <v>46030</v>
      </c>
      <c r="BJ108" s="4" t="s">
        <v>89</v>
      </c>
      <c r="BK108" s="4" t="s">
        <v>90</v>
      </c>
      <c r="BL108" s="14" t="s">
        <v>160</v>
      </c>
      <c r="BM108" s="11">
        <f>+VLOOKUP(BL108,Supervisores!A:B,2,0)</f>
        <v>1037587963</v>
      </c>
      <c r="BN108" s="16" t="s">
        <v>913</v>
      </c>
      <c r="BO108" s="15" t="s">
        <v>914</v>
      </c>
      <c r="BP108" s="58">
        <v>46054</v>
      </c>
      <c r="BQ108" s="65">
        <v>46030</v>
      </c>
      <c r="BR108" s="63" t="s">
        <v>915</v>
      </c>
      <c r="BS108" s="65">
        <v>46030</v>
      </c>
      <c r="BT108" s="65">
        <v>46482</v>
      </c>
      <c r="BU108" s="65">
        <v>46030</v>
      </c>
      <c r="BV108" s="60" t="s">
        <v>95</v>
      </c>
      <c r="BW108" s="67" t="s">
        <v>96</v>
      </c>
      <c r="BX108" s="60">
        <v>10</v>
      </c>
      <c r="BY108" s="16" t="s">
        <v>916</v>
      </c>
      <c r="BZ108" s="59"/>
    </row>
    <row r="109" spans="1:78">
      <c r="A109" s="4" t="s">
        <v>76</v>
      </c>
      <c r="B109" s="4">
        <v>109</v>
      </c>
      <c r="C109" s="59"/>
      <c r="D109" s="4" t="str">
        <f t="shared" si="14"/>
        <v>NIDIA BEDOYA LORA/MARIA FERNANDA PEREZ/NURY PAOLA SUAREZ PINEDA</v>
      </c>
      <c r="E109" s="60" t="s">
        <v>197</v>
      </c>
      <c r="F109" s="5" t="s">
        <v>78</v>
      </c>
      <c r="G109" s="60" t="s">
        <v>187</v>
      </c>
      <c r="H109" s="5" t="s">
        <v>78</v>
      </c>
      <c r="I109" s="60" t="s">
        <v>166</v>
      </c>
      <c r="J109" s="59">
        <v>3021</v>
      </c>
      <c r="K109" s="58">
        <v>46028</v>
      </c>
      <c r="L109" s="59">
        <v>3754</v>
      </c>
      <c r="M109" s="63">
        <v>88</v>
      </c>
      <c r="N109" s="10">
        <f>+VLOOKUP(M109,Hoja1!A:B,2,0)</f>
        <v>46029</v>
      </c>
      <c r="O109" s="10" t="s">
        <v>917</v>
      </c>
      <c r="P109" s="11" t="s">
        <v>918</v>
      </c>
      <c r="Q109" s="18" t="s">
        <v>83</v>
      </c>
      <c r="R109" s="4" t="str">
        <f t="shared" si="15"/>
        <v>PERSONA NATURAL</v>
      </c>
      <c r="S109" s="59">
        <v>1039451785</v>
      </c>
      <c r="T109" s="59" t="s">
        <v>919</v>
      </c>
      <c r="U109" s="61" t="s">
        <v>102</v>
      </c>
      <c r="V109" s="58">
        <v>45449</v>
      </c>
      <c r="W109" s="10">
        <f t="shared" si="16"/>
        <v>46544</v>
      </c>
      <c r="X109" s="59" t="s">
        <v>169</v>
      </c>
      <c r="Y109" s="59" t="s">
        <v>920</v>
      </c>
      <c r="Z109" s="59" t="str">
        <f t="shared" si="22"/>
        <v>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v>
      </c>
      <c r="AA109" s="4" t="s">
        <v>171</v>
      </c>
      <c r="AB109" s="4" t="s">
        <v>172</v>
      </c>
      <c r="AC109" s="4" t="s">
        <v>342</v>
      </c>
      <c r="AD109" s="58">
        <v>46030</v>
      </c>
      <c r="AE109" s="58">
        <v>46030</v>
      </c>
      <c r="AF109" s="58">
        <v>46030</v>
      </c>
      <c r="AG109" s="58">
        <v>46387</v>
      </c>
      <c r="AH109" s="10" t="e">
        <f>+VLOOKUP(P109,#REF!,5,0)</f>
        <v>#REF!</v>
      </c>
      <c r="AI109" s="4">
        <f t="shared" si="21"/>
        <v>1</v>
      </c>
      <c r="AJ109" s="58">
        <v>46030</v>
      </c>
      <c r="AK109" s="4">
        <f t="shared" si="17"/>
        <v>0</v>
      </c>
      <c r="AL109" s="4">
        <f>(YEAR(AG109)-YEAR(AF109))*360 + (MONTH(AG109)-MONTH(AF109))*30 + (DAY(AG109)-DAY(AF109))</f>
        <v>353</v>
      </c>
      <c r="AM109" s="12">
        <f>+VLOOKUP(AA109,Honorarios!A:B,2,0)</f>
        <v>11693387</v>
      </c>
      <c r="AN109" s="12">
        <f t="shared" si="19"/>
        <v>137592187.03333333</v>
      </c>
      <c r="AO109" s="59">
        <v>9240302</v>
      </c>
      <c r="AP109" s="62">
        <v>137592187</v>
      </c>
      <c r="AQ109" s="63" t="s">
        <v>83</v>
      </c>
      <c r="AR109" s="62">
        <v>0</v>
      </c>
      <c r="AS109" s="63" t="s">
        <v>83</v>
      </c>
      <c r="AT109" s="62">
        <v>0</v>
      </c>
      <c r="AU109" s="63" t="s">
        <v>83</v>
      </c>
      <c r="AV109" s="62">
        <v>0</v>
      </c>
      <c r="AW109" s="63" t="s">
        <v>83</v>
      </c>
      <c r="AX109" s="62">
        <v>0</v>
      </c>
      <c r="AY109" s="63" t="s">
        <v>83</v>
      </c>
      <c r="AZ109" s="62">
        <v>0</v>
      </c>
      <c r="BA109" s="63" t="s">
        <v>83</v>
      </c>
      <c r="BB109" s="62">
        <v>0</v>
      </c>
      <c r="BC109" s="63" t="s">
        <v>83</v>
      </c>
      <c r="BD109" s="62">
        <v>0</v>
      </c>
      <c r="BE109" s="13">
        <f t="shared" si="20"/>
        <v>137592187</v>
      </c>
      <c r="BF109" s="59">
        <v>7201407795</v>
      </c>
      <c r="BG109" s="58">
        <v>46029</v>
      </c>
      <c r="BH109" s="59">
        <v>8201407865</v>
      </c>
      <c r="BI109" s="58">
        <v>46030</v>
      </c>
      <c r="BJ109" s="4" t="s">
        <v>89</v>
      </c>
      <c r="BK109" s="4" t="s">
        <v>90</v>
      </c>
      <c r="BL109" s="14" t="s">
        <v>160</v>
      </c>
      <c r="BM109" s="11">
        <f>+VLOOKUP(BL109,Supervisores!A:B,2,0)</f>
        <v>1037587963</v>
      </c>
      <c r="BN109" s="16" t="s">
        <v>921</v>
      </c>
      <c r="BO109" s="15" t="s">
        <v>922</v>
      </c>
      <c r="BP109" s="58">
        <v>46054</v>
      </c>
      <c r="BQ109" s="65">
        <v>46030</v>
      </c>
      <c r="BR109" s="63" t="s">
        <v>923</v>
      </c>
      <c r="BS109" s="65">
        <v>46030</v>
      </c>
      <c r="BT109" s="65">
        <v>46573</v>
      </c>
      <c r="BU109" s="65">
        <v>46030</v>
      </c>
      <c r="BV109" s="60" t="s">
        <v>95</v>
      </c>
      <c r="BW109" s="67" t="s">
        <v>96</v>
      </c>
      <c r="BX109" s="60">
        <v>10</v>
      </c>
      <c r="BY109" s="16" t="s">
        <v>924</v>
      </c>
      <c r="BZ109" s="59"/>
    </row>
    <row r="110" spans="1:78">
      <c r="A110" s="4" t="s">
        <v>76</v>
      </c>
      <c r="B110" s="4">
        <v>110</v>
      </c>
      <c r="C110" s="59"/>
      <c r="D110" s="4" t="str">
        <f t="shared" si="14"/>
        <v>JOHNATTAN STEVEN OROZCO/MARIA FERNANDA PEREZ/MARLY CARDONA QUINTERO</v>
      </c>
      <c r="E110" s="60" t="s">
        <v>77</v>
      </c>
      <c r="F110" s="5" t="s">
        <v>78</v>
      </c>
      <c r="G110" s="60" t="s">
        <v>187</v>
      </c>
      <c r="H110" s="5" t="s">
        <v>78</v>
      </c>
      <c r="I110" s="60" t="s">
        <v>153</v>
      </c>
      <c r="J110" s="59">
        <v>3029</v>
      </c>
      <c r="K110" s="58">
        <v>46028</v>
      </c>
      <c r="L110" s="59">
        <v>3755</v>
      </c>
      <c r="M110" s="63">
        <v>88</v>
      </c>
      <c r="N110" s="10">
        <f>+VLOOKUP(M110,Hoja1!A:B,2,0)</f>
        <v>46029</v>
      </c>
      <c r="O110" s="10" t="s">
        <v>925</v>
      </c>
      <c r="P110" s="11" t="s">
        <v>926</v>
      </c>
      <c r="Q110" s="18" t="s">
        <v>83</v>
      </c>
      <c r="R110" s="4" t="str">
        <f t="shared" si="15"/>
        <v>PERSONA NATURAL</v>
      </c>
      <c r="S110" s="59">
        <v>1061777359</v>
      </c>
      <c r="T110" s="59" t="s">
        <v>927</v>
      </c>
      <c r="U110" s="61" t="s">
        <v>84</v>
      </c>
      <c r="V110" s="58">
        <v>46021</v>
      </c>
      <c r="W110" s="10">
        <f t="shared" si="16"/>
        <v>47117</v>
      </c>
      <c r="X110" s="59">
        <v>93151507</v>
      </c>
      <c r="Y110" s="59" t="s">
        <v>928</v>
      </c>
      <c r="Z110" s="59" t="str">
        <f t="shared" si="22"/>
        <v>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v>
      </c>
      <c r="AA110" s="4" t="s">
        <v>237</v>
      </c>
      <c r="AB110" s="4" t="s">
        <v>158</v>
      </c>
      <c r="AC110" s="4" t="s">
        <v>192</v>
      </c>
      <c r="AD110" s="58">
        <v>46030</v>
      </c>
      <c r="AE110" s="58">
        <v>46030</v>
      </c>
      <c r="AF110" s="58">
        <v>46030</v>
      </c>
      <c r="AG110" s="58">
        <v>46295</v>
      </c>
      <c r="AH110" s="10" t="e">
        <f>+VLOOKUP(P110,#REF!,5,0)</f>
        <v>#REF!</v>
      </c>
      <c r="AI110" s="4">
        <f t="shared" si="21"/>
        <v>1</v>
      </c>
      <c r="AJ110" s="58">
        <v>46030</v>
      </c>
      <c r="AK110" s="4">
        <f t="shared" si="17"/>
        <v>0</v>
      </c>
      <c r="AL110" s="4">
        <f t="shared" si="18"/>
        <v>263</v>
      </c>
      <c r="AM110" s="12">
        <f>+VLOOKUP(AA110,Honorarios!A:B,2,0)</f>
        <v>8038900</v>
      </c>
      <c r="AN110" s="12">
        <f t="shared" si="19"/>
        <v>70474356.666666657</v>
      </c>
      <c r="AO110" s="59">
        <v>9240302</v>
      </c>
      <c r="AP110" s="62">
        <v>70474357</v>
      </c>
      <c r="AQ110" s="63" t="s">
        <v>83</v>
      </c>
      <c r="AR110" s="62">
        <v>0</v>
      </c>
      <c r="AS110" s="63" t="s">
        <v>83</v>
      </c>
      <c r="AT110" s="62">
        <v>0</v>
      </c>
      <c r="AU110" s="63" t="s">
        <v>83</v>
      </c>
      <c r="AV110" s="62">
        <v>0</v>
      </c>
      <c r="AW110" s="63" t="s">
        <v>83</v>
      </c>
      <c r="AX110" s="62">
        <v>0</v>
      </c>
      <c r="AY110" s="63" t="s">
        <v>83</v>
      </c>
      <c r="AZ110" s="62">
        <v>0</v>
      </c>
      <c r="BA110" s="63" t="s">
        <v>83</v>
      </c>
      <c r="BB110" s="62">
        <v>0</v>
      </c>
      <c r="BC110" s="63" t="s">
        <v>83</v>
      </c>
      <c r="BD110" s="62">
        <v>0</v>
      </c>
      <c r="BE110" s="13">
        <f t="shared" si="20"/>
        <v>70474357</v>
      </c>
      <c r="BF110" s="59">
        <v>7201407789</v>
      </c>
      <c r="BG110" s="58">
        <v>46028</v>
      </c>
      <c r="BH110" s="59">
        <v>8201407873</v>
      </c>
      <c r="BI110" s="58">
        <v>46030</v>
      </c>
      <c r="BJ110" s="4" t="s">
        <v>89</v>
      </c>
      <c r="BK110" s="4" t="s">
        <v>90</v>
      </c>
      <c r="BL110" s="14" t="s">
        <v>160</v>
      </c>
      <c r="BM110" s="11">
        <f>+VLOOKUP(BL110,Supervisores!A:B,2,0)</f>
        <v>1037587963</v>
      </c>
      <c r="BN110" s="16" t="s">
        <v>929</v>
      </c>
      <c r="BO110" s="15" t="s">
        <v>930</v>
      </c>
      <c r="BP110" s="58">
        <v>46054</v>
      </c>
      <c r="BQ110" s="65">
        <v>46030</v>
      </c>
      <c r="BR110" s="63" t="s">
        <v>931</v>
      </c>
      <c r="BS110" s="65">
        <v>46030</v>
      </c>
      <c r="BT110" s="65">
        <v>46482</v>
      </c>
      <c r="BU110" s="65">
        <v>46030</v>
      </c>
      <c r="BV110" s="60" t="s">
        <v>95</v>
      </c>
      <c r="BW110" s="67" t="s">
        <v>96</v>
      </c>
      <c r="BX110" s="60">
        <v>10</v>
      </c>
      <c r="BY110" s="16" t="s">
        <v>932</v>
      </c>
      <c r="BZ110" s="59"/>
    </row>
    <row r="111" spans="1:78">
      <c r="A111" s="4" t="s">
        <v>76</v>
      </c>
      <c r="B111" s="4">
        <v>111</v>
      </c>
      <c r="C111" s="59"/>
      <c r="D111" s="4" t="str">
        <f t="shared" si="14"/>
        <v>JOHNATTAN STEVEN OROZCO/MARIA FERNANDA PEREZ/MARLY CARDONA QUINTERO</v>
      </c>
      <c r="E111" s="60" t="s">
        <v>77</v>
      </c>
      <c r="F111" s="5" t="s">
        <v>78</v>
      </c>
      <c r="G111" s="60" t="s">
        <v>187</v>
      </c>
      <c r="H111" s="5" t="s">
        <v>78</v>
      </c>
      <c r="I111" s="60" t="s">
        <v>153</v>
      </c>
      <c r="J111" s="59">
        <v>3030</v>
      </c>
      <c r="K111" s="58">
        <v>46028</v>
      </c>
      <c r="L111" s="59">
        <v>3756</v>
      </c>
      <c r="M111" s="63">
        <v>88</v>
      </c>
      <c r="N111" s="10">
        <f>+VLOOKUP(M111,Hoja1!A:B,2,0)</f>
        <v>46029</v>
      </c>
      <c r="O111" s="10" t="s">
        <v>933</v>
      </c>
      <c r="P111" s="11" t="s">
        <v>934</v>
      </c>
      <c r="Q111" s="18" t="s">
        <v>83</v>
      </c>
      <c r="R111" s="4" t="str">
        <f t="shared" si="15"/>
        <v>PERSONA NATURAL</v>
      </c>
      <c r="S111" s="59">
        <v>71267162</v>
      </c>
      <c r="T111" s="59" t="s">
        <v>935</v>
      </c>
      <c r="U111" s="61" t="s">
        <v>102</v>
      </c>
      <c r="V111" s="58">
        <v>45300</v>
      </c>
      <c r="W111" s="10">
        <f t="shared" si="16"/>
        <v>46396</v>
      </c>
      <c r="X111" s="59">
        <v>93151507</v>
      </c>
      <c r="Y111" s="59" t="s">
        <v>936</v>
      </c>
      <c r="Z111" s="59" t="str">
        <f t="shared" si="22"/>
        <v>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v>
      </c>
      <c r="AA111" s="4" t="s">
        <v>86</v>
      </c>
      <c r="AB111" s="4" t="s">
        <v>158</v>
      </c>
      <c r="AC111" s="4" t="s">
        <v>192</v>
      </c>
      <c r="AD111" s="58">
        <v>46030</v>
      </c>
      <c r="AE111" s="58">
        <v>46030</v>
      </c>
      <c r="AF111" s="58">
        <v>46030</v>
      </c>
      <c r="AG111" s="58">
        <v>46295</v>
      </c>
      <c r="AH111" s="10" t="e">
        <f>+VLOOKUP(P111,#REF!,5,0)</f>
        <v>#REF!</v>
      </c>
      <c r="AI111" s="4">
        <f t="shared" si="21"/>
        <v>1</v>
      </c>
      <c r="AJ111" s="58">
        <v>46030</v>
      </c>
      <c r="AK111" s="4">
        <f t="shared" si="17"/>
        <v>0</v>
      </c>
      <c r="AL111" s="4">
        <f t="shared" si="18"/>
        <v>263</v>
      </c>
      <c r="AM111" s="12">
        <f>+VLOOKUP(AA111,Honorarios!A:B,2,0)</f>
        <v>7308240</v>
      </c>
      <c r="AN111" s="12">
        <f t="shared" si="19"/>
        <v>64068904</v>
      </c>
      <c r="AO111" s="59">
        <v>9240302</v>
      </c>
      <c r="AP111" s="62">
        <v>64068904</v>
      </c>
      <c r="AQ111" s="63" t="s">
        <v>83</v>
      </c>
      <c r="AR111" s="62">
        <v>0</v>
      </c>
      <c r="AS111" s="63" t="s">
        <v>83</v>
      </c>
      <c r="AT111" s="62">
        <v>0</v>
      </c>
      <c r="AU111" s="63" t="s">
        <v>83</v>
      </c>
      <c r="AV111" s="62">
        <v>0</v>
      </c>
      <c r="AW111" s="63" t="s">
        <v>83</v>
      </c>
      <c r="AX111" s="62">
        <v>0</v>
      </c>
      <c r="AY111" s="63" t="s">
        <v>83</v>
      </c>
      <c r="AZ111" s="62">
        <v>0</v>
      </c>
      <c r="BA111" s="63" t="s">
        <v>83</v>
      </c>
      <c r="BB111" s="62">
        <v>0</v>
      </c>
      <c r="BC111" s="63" t="s">
        <v>83</v>
      </c>
      <c r="BD111" s="62">
        <v>0</v>
      </c>
      <c r="BE111" s="13">
        <f t="shared" si="20"/>
        <v>64068904</v>
      </c>
      <c r="BF111" s="59">
        <v>7201407790</v>
      </c>
      <c r="BG111" s="58">
        <v>46028</v>
      </c>
      <c r="BH111" s="59">
        <v>8201407874</v>
      </c>
      <c r="BI111" s="58">
        <v>46030</v>
      </c>
      <c r="BJ111" s="4" t="s">
        <v>89</v>
      </c>
      <c r="BK111" s="4" t="s">
        <v>90</v>
      </c>
      <c r="BL111" s="14" t="s">
        <v>160</v>
      </c>
      <c r="BM111" s="11">
        <f>+VLOOKUP(BL111,Supervisores!A:B,2,0)</f>
        <v>1037587963</v>
      </c>
      <c r="BN111" s="16" t="s">
        <v>937</v>
      </c>
      <c r="BO111" s="16" t="s">
        <v>938</v>
      </c>
      <c r="BP111" s="58">
        <v>46055</v>
      </c>
      <c r="BQ111" s="65">
        <v>46030</v>
      </c>
      <c r="BR111" s="63" t="s">
        <v>939</v>
      </c>
      <c r="BS111" s="65">
        <v>46030</v>
      </c>
      <c r="BT111" s="65">
        <v>46482</v>
      </c>
      <c r="BU111" s="65">
        <v>46030</v>
      </c>
      <c r="BV111" s="60" t="s">
        <v>95</v>
      </c>
      <c r="BW111" s="67" t="s">
        <v>96</v>
      </c>
      <c r="BX111" s="60">
        <v>10</v>
      </c>
      <c r="BY111" s="16" t="s">
        <v>940</v>
      </c>
      <c r="BZ111" s="59"/>
    </row>
    <row r="112" spans="1:78">
      <c r="A112" s="4" t="s">
        <v>76</v>
      </c>
      <c r="B112" s="4">
        <v>112</v>
      </c>
      <c r="C112" s="59"/>
      <c r="D112" s="4" t="str">
        <f t="shared" si="14"/>
        <v>JOHNATTAN STEVEN OROZCO/MARIA FERNANDA PEREZ/MARLY CARDONA QUINTERO</v>
      </c>
      <c r="E112" s="60" t="s">
        <v>77</v>
      </c>
      <c r="F112" s="5" t="s">
        <v>78</v>
      </c>
      <c r="G112" s="60" t="s">
        <v>187</v>
      </c>
      <c r="H112" s="5" t="s">
        <v>78</v>
      </c>
      <c r="I112" s="60" t="s">
        <v>153</v>
      </c>
      <c r="J112" s="59">
        <v>3031</v>
      </c>
      <c r="K112" s="58">
        <v>46028</v>
      </c>
      <c r="L112" s="59">
        <v>3757</v>
      </c>
      <c r="M112" s="63">
        <v>88</v>
      </c>
      <c r="N112" s="10">
        <f>+VLOOKUP(M112,Hoja1!A:B,2,0)</f>
        <v>46029</v>
      </c>
      <c r="O112" s="10" t="s">
        <v>941</v>
      </c>
      <c r="P112" s="11" t="s">
        <v>942</v>
      </c>
      <c r="Q112" s="18" t="s">
        <v>83</v>
      </c>
      <c r="R112" s="4" t="str">
        <f t="shared" si="15"/>
        <v>PERSONA NATURAL</v>
      </c>
      <c r="S112" s="59">
        <v>43868190</v>
      </c>
      <c r="T112" s="59" t="s">
        <v>943</v>
      </c>
      <c r="U112" s="61" t="s">
        <v>84</v>
      </c>
      <c r="V112" s="58">
        <v>45313</v>
      </c>
      <c r="W112" s="10">
        <f t="shared" si="16"/>
        <v>46409</v>
      </c>
      <c r="X112" s="59">
        <v>93151507</v>
      </c>
      <c r="Y112" s="59" t="s">
        <v>944</v>
      </c>
      <c r="Z112" s="59" t="str">
        <f t="shared" si="22"/>
        <v>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v>
      </c>
      <c r="AA112" s="4" t="s">
        <v>237</v>
      </c>
      <c r="AB112" s="4" t="s">
        <v>158</v>
      </c>
      <c r="AC112" s="4" t="s">
        <v>192</v>
      </c>
      <c r="AD112" s="58">
        <v>46030</v>
      </c>
      <c r="AE112" s="58">
        <v>46030</v>
      </c>
      <c r="AF112" s="58">
        <v>46030</v>
      </c>
      <c r="AG112" s="58">
        <v>46295</v>
      </c>
      <c r="AH112" s="10" t="e">
        <f>+VLOOKUP(P112,#REF!,5,0)</f>
        <v>#REF!</v>
      </c>
      <c r="AI112" s="4">
        <f t="shared" ref="AI112:AI125" si="23">DAYS360(N112,AD112,(FALSE))</f>
        <v>1</v>
      </c>
      <c r="AJ112" s="58">
        <v>46030</v>
      </c>
      <c r="AK112" s="4">
        <f t="shared" si="17"/>
        <v>0</v>
      </c>
      <c r="AL112" s="4">
        <f t="shared" si="18"/>
        <v>263</v>
      </c>
      <c r="AM112" s="12">
        <f>+VLOOKUP(AA112,Honorarios!A:B,2,0)</f>
        <v>8038900</v>
      </c>
      <c r="AN112" s="12">
        <f t="shared" si="19"/>
        <v>70474356.666666657</v>
      </c>
      <c r="AO112" s="59">
        <v>9240302</v>
      </c>
      <c r="AP112" s="62">
        <v>70474357</v>
      </c>
      <c r="AQ112" s="63" t="s">
        <v>83</v>
      </c>
      <c r="AR112" s="62">
        <v>0</v>
      </c>
      <c r="AS112" s="63" t="s">
        <v>83</v>
      </c>
      <c r="AT112" s="62">
        <v>0</v>
      </c>
      <c r="AU112" s="63" t="s">
        <v>83</v>
      </c>
      <c r="AV112" s="62">
        <v>0</v>
      </c>
      <c r="AW112" s="63" t="s">
        <v>83</v>
      </c>
      <c r="AX112" s="62">
        <v>0</v>
      </c>
      <c r="AY112" s="63" t="s">
        <v>83</v>
      </c>
      <c r="AZ112" s="62">
        <v>0</v>
      </c>
      <c r="BA112" s="63" t="s">
        <v>83</v>
      </c>
      <c r="BB112" s="62">
        <v>0</v>
      </c>
      <c r="BC112" s="63" t="s">
        <v>83</v>
      </c>
      <c r="BD112" s="62">
        <v>0</v>
      </c>
      <c r="BE112" s="13">
        <f t="shared" si="20"/>
        <v>70474357</v>
      </c>
      <c r="BF112" s="59">
        <v>7201407791</v>
      </c>
      <c r="BG112" s="58">
        <v>46028</v>
      </c>
      <c r="BH112" s="59">
        <v>8201407875</v>
      </c>
      <c r="BI112" s="58">
        <v>46030</v>
      </c>
      <c r="BJ112" s="4" t="s">
        <v>89</v>
      </c>
      <c r="BK112" s="4" t="s">
        <v>90</v>
      </c>
      <c r="BL112" s="14" t="s">
        <v>160</v>
      </c>
      <c r="BM112" s="11">
        <f>+VLOOKUP(BL112,Supervisores!A:B,2,0)</f>
        <v>1037587963</v>
      </c>
      <c r="BN112" s="16" t="s">
        <v>945</v>
      </c>
      <c r="BO112" s="16" t="s">
        <v>946</v>
      </c>
      <c r="BP112" s="58">
        <v>46055</v>
      </c>
      <c r="BQ112" s="65">
        <v>46030</v>
      </c>
      <c r="BR112" s="63" t="s">
        <v>947</v>
      </c>
      <c r="BS112" s="65">
        <v>46030</v>
      </c>
      <c r="BT112" s="65">
        <v>46482</v>
      </c>
      <c r="BU112" s="65">
        <v>46030</v>
      </c>
      <c r="BV112" s="60" t="s">
        <v>95</v>
      </c>
      <c r="BW112" s="67" t="s">
        <v>96</v>
      </c>
      <c r="BX112" s="60">
        <v>10</v>
      </c>
      <c r="BY112" s="16" t="s">
        <v>948</v>
      </c>
      <c r="BZ112" s="59"/>
    </row>
    <row r="113" spans="1:78">
      <c r="A113" s="4" t="s">
        <v>76</v>
      </c>
      <c r="B113" s="4">
        <v>113</v>
      </c>
      <c r="C113" s="59"/>
      <c r="D113" s="4" t="str">
        <f t="shared" si="14"/>
        <v>JOHNATTAN STEVEN OROZCO/MARIA FERNANDA PEREZ/MARLY CARDONA QUINTERO</v>
      </c>
      <c r="E113" s="60" t="s">
        <v>77</v>
      </c>
      <c r="F113" s="5" t="s">
        <v>78</v>
      </c>
      <c r="G113" s="60" t="s">
        <v>187</v>
      </c>
      <c r="H113" s="5" t="s">
        <v>78</v>
      </c>
      <c r="I113" s="60" t="s">
        <v>153</v>
      </c>
      <c r="J113" s="59">
        <v>3032</v>
      </c>
      <c r="K113" s="58">
        <v>46028</v>
      </c>
      <c r="L113" s="59">
        <v>3758</v>
      </c>
      <c r="M113" s="63">
        <v>88</v>
      </c>
      <c r="N113" s="10">
        <f>+VLOOKUP(M113,Hoja1!A:B,2,0)</f>
        <v>46029</v>
      </c>
      <c r="O113" s="10" t="s">
        <v>949</v>
      </c>
      <c r="P113" s="11" t="s">
        <v>950</v>
      </c>
      <c r="Q113" s="18" t="s">
        <v>83</v>
      </c>
      <c r="R113" s="4" t="str">
        <f t="shared" si="15"/>
        <v>PERSONA NATURAL</v>
      </c>
      <c r="S113" s="59">
        <v>1152204392</v>
      </c>
      <c r="T113" s="59" t="s">
        <v>951</v>
      </c>
      <c r="U113" s="61" t="s">
        <v>102</v>
      </c>
      <c r="V113" s="58">
        <v>45426</v>
      </c>
      <c r="W113" s="10">
        <f t="shared" si="16"/>
        <v>46521</v>
      </c>
      <c r="X113" s="59">
        <v>93151507</v>
      </c>
      <c r="Y113" s="59" t="s">
        <v>952</v>
      </c>
      <c r="Z113" s="59" t="str">
        <f t="shared" si="22"/>
        <v>PRESTACIÓN DE SERVICIOS DE FORMA TEMPORAL COMO PROFESIONAL EN LA OFICINA ASESORA JURÍDICA, PARA EL APOYO LOGÍSTICO Y ADMINISTRATIVO DEL CONTROL, SEGUIMIENTO Y NOTIFICACIÓN DE LOS ACTOS ADMINISTRATIVOS EXPEDIDOS POR LA AGENCIA DE EDUCACIÓN POSTSECUNDARIA DE MEDELLÍN- SAPIENCIA.</v>
      </c>
      <c r="AA113" s="4" t="s">
        <v>140</v>
      </c>
      <c r="AB113" s="4" t="s">
        <v>158</v>
      </c>
      <c r="AC113" s="4" t="s">
        <v>192</v>
      </c>
      <c r="AD113" s="58">
        <v>46030</v>
      </c>
      <c r="AE113" s="58">
        <v>46030</v>
      </c>
      <c r="AF113" s="58">
        <v>46030</v>
      </c>
      <c r="AG113" s="58">
        <v>46295</v>
      </c>
      <c r="AH113" s="10" t="e">
        <f>+VLOOKUP(P113,#REF!,5,0)</f>
        <v>#REF!</v>
      </c>
      <c r="AI113" s="4">
        <f t="shared" si="23"/>
        <v>1</v>
      </c>
      <c r="AJ113" s="58">
        <v>46030</v>
      </c>
      <c r="AK113" s="4">
        <f t="shared" si="17"/>
        <v>0</v>
      </c>
      <c r="AL113" s="4">
        <f t="shared" si="18"/>
        <v>263</v>
      </c>
      <c r="AM113" s="12">
        <f>+VLOOKUP(AA113,Honorarios!A:B,2,0)</f>
        <v>5164679</v>
      </c>
      <c r="AN113" s="12">
        <f t="shared" si="19"/>
        <v>45277019.233333334</v>
      </c>
      <c r="AO113" s="59">
        <v>9240302</v>
      </c>
      <c r="AP113" s="62">
        <v>45277019</v>
      </c>
      <c r="AQ113" s="63" t="s">
        <v>83</v>
      </c>
      <c r="AR113" s="62">
        <v>0</v>
      </c>
      <c r="AS113" s="63" t="s">
        <v>83</v>
      </c>
      <c r="AT113" s="62">
        <v>0</v>
      </c>
      <c r="AU113" s="63" t="s">
        <v>83</v>
      </c>
      <c r="AV113" s="62">
        <v>0</v>
      </c>
      <c r="AW113" s="63" t="s">
        <v>83</v>
      </c>
      <c r="AX113" s="62">
        <v>0</v>
      </c>
      <c r="AY113" s="63" t="s">
        <v>83</v>
      </c>
      <c r="AZ113" s="62">
        <v>0</v>
      </c>
      <c r="BA113" s="63" t="s">
        <v>83</v>
      </c>
      <c r="BB113" s="62">
        <v>0</v>
      </c>
      <c r="BC113" s="63" t="s">
        <v>83</v>
      </c>
      <c r="BD113" s="62">
        <v>0</v>
      </c>
      <c r="BE113" s="13">
        <f t="shared" si="20"/>
        <v>45277019</v>
      </c>
      <c r="BF113" s="59">
        <v>7201407792</v>
      </c>
      <c r="BG113" s="58">
        <v>46028</v>
      </c>
      <c r="BH113" s="59">
        <v>8201407876</v>
      </c>
      <c r="BI113" s="58">
        <v>46030</v>
      </c>
      <c r="BJ113" s="4" t="s">
        <v>89</v>
      </c>
      <c r="BK113" s="4" t="s">
        <v>90</v>
      </c>
      <c r="BL113" s="14" t="s">
        <v>160</v>
      </c>
      <c r="BM113" s="11">
        <f>+VLOOKUP(BL113,Supervisores!A:B,2,0)</f>
        <v>1037587963</v>
      </c>
      <c r="BN113" s="16" t="s">
        <v>953</v>
      </c>
      <c r="BO113" s="16" t="s">
        <v>954</v>
      </c>
      <c r="BP113" s="58">
        <v>46055</v>
      </c>
      <c r="BQ113" s="65" t="s">
        <v>83</v>
      </c>
      <c r="BR113" s="63" t="s">
        <v>83</v>
      </c>
      <c r="BS113" s="65" t="s">
        <v>83</v>
      </c>
      <c r="BT113" s="65" t="s">
        <v>83</v>
      </c>
      <c r="BU113" s="65" t="s">
        <v>83</v>
      </c>
      <c r="BV113" s="60" t="s">
        <v>95</v>
      </c>
      <c r="BW113" s="67" t="s">
        <v>96</v>
      </c>
      <c r="BX113" s="60">
        <v>8</v>
      </c>
      <c r="BY113" s="16" t="s">
        <v>955</v>
      </c>
      <c r="BZ113" s="59"/>
    </row>
    <row r="114" spans="1:78">
      <c r="A114" s="4" t="s">
        <v>76</v>
      </c>
      <c r="B114" s="4">
        <v>114</v>
      </c>
      <c r="C114" s="59"/>
      <c r="D114" s="4" t="str">
        <f t="shared" si="14"/>
        <v>JOHNATTAN STEVEN OROZCO/MARIA FERNANDA PEREZ/MARLY CARDONA QUINTERO</v>
      </c>
      <c r="E114" s="60" t="s">
        <v>77</v>
      </c>
      <c r="F114" s="5" t="s">
        <v>78</v>
      </c>
      <c r="G114" s="60" t="s">
        <v>187</v>
      </c>
      <c r="H114" s="5" t="s">
        <v>78</v>
      </c>
      <c r="I114" s="60" t="s">
        <v>153</v>
      </c>
      <c r="J114" s="59">
        <v>3033</v>
      </c>
      <c r="K114" s="58">
        <v>46028</v>
      </c>
      <c r="L114" s="59">
        <v>3759</v>
      </c>
      <c r="M114" s="63">
        <v>88</v>
      </c>
      <c r="N114" s="10">
        <f>+VLOOKUP(M114,Hoja1!A:B,2,0)</f>
        <v>46029</v>
      </c>
      <c r="O114" s="10" t="s">
        <v>956</v>
      </c>
      <c r="P114" s="11" t="s">
        <v>957</v>
      </c>
      <c r="Q114" s="18" t="s">
        <v>83</v>
      </c>
      <c r="R114" s="4" t="str">
        <f t="shared" si="15"/>
        <v>PERSONA NATURAL</v>
      </c>
      <c r="S114" s="59">
        <v>43977209</v>
      </c>
      <c r="T114" s="59" t="s">
        <v>958</v>
      </c>
      <c r="U114" s="61" t="s">
        <v>84</v>
      </c>
      <c r="V114" s="58">
        <v>45665</v>
      </c>
      <c r="W114" s="10">
        <f t="shared" si="16"/>
        <v>46760</v>
      </c>
      <c r="X114" s="59">
        <v>93151507</v>
      </c>
      <c r="Y114" s="59" t="s">
        <v>959</v>
      </c>
      <c r="Z114" s="59" t="str">
        <f t="shared" si="22"/>
        <v>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v>
      </c>
      <c r="AA114" s="4" t="s">
        <v>86</v>
      </c>
      <c r="AB114" s="4" t="s">
        <v>158</v>
      </c>
      <c r="AC114" s="4" t="s">
        <v>192</v>
      </c>
      <c r="AD114" s="58">
        <v>46037</v>
      </c>
      <c r="AE114" s="58">
        <v>46037</v>
      </c>
      <c r="AF114" s="58">
        <v>46037</v>
      </c>
      <c r="AG114" s="58">
        <v>46295</v>
      </c>
      <c r="AH114" s="10" t="e">
        <f>+VLOOKUP(P114,#REF!,5,0)</f>
        <v>#REF!</v>
      </c>
      <c r="AI114" s="4">
        <f t="shared" si="23"/>
        <v>8</v>
      </c>
      <c r="AJ114" s="58">
        <v>46030</v>
      </c>
      <c r="AK114" s="4">
        <f t="shared" si="17"/>
        <v>7</v>
      </c>
      <c r="AL114" s="4">
        <f t="shared" si="18"/>
        <v>256</v>
      </c>
      <c r="AM114" s="12">
        <f>+VLOOKUP(AA114,Honorarios!A:B,2,0)</f>
        <v>7308240</v>
      </c>
      <c r="AN114" s="12">
        <f t="shared" si="19"/>
        <v>62363648</v>
      </c>
      <c r="AO114" s="59">
        <v>9240302</v>
      </c>
      <c r="AP114" s="62">
        <v>62363648</v>
      </c>
      <c r="AQ114" s="63" t="s">
        <v>83</v>
      </c>
      <c r="AR114" s="62">
        <v>0</v>
      </c>
      <c r="AS114" s="63" t="s">
        <v>83</v>
      </c>
      <c r="AT114" s="62">
        <v>0</v>
      </c>
      <c r="AU114" s="63" t="s">
        <v>83</v>
      </c>
      <c r="AV114" s="62">
        <v>0</v>
      </c>
      <c r="AW114" s="63" t="s">
        <v>83</v>
      </c>
      <c r="AX114" s="62">
        <v>0</v>
      </c>
      <c r="AY114" s="63" t="s">
        <v>83</v>
      </c>
      <c r="AZ114" s="62">
        <v>0</v>
      </c>
      <c r="BA114" s="63" t="s">
        <v>83</v>
      </c>
      <c r="BB114" s="62">
        <v>0</v>
      </c>
      <c r="BC114" s="63" t="s">
        <v>83</v>
      </c>
      <c r="BD114" s="62">
        <v>0</v>
      </c>
      <c r="BE114" s="13">
        <f t="shared" si="20"/>
        <v>62363648</v>
      </c>
      <c r="BF114" s="59">
        <v>7201407793</v>
      </c>
      <c r="BG114" s="58">
        <v>46028</v>
      </c>
      <c r="BH114" s="59">
        <v>8201407877</v>
      </c>
      <c r="BI114" s="58">
        <v>46030</v>
      </c>
      <c r="BJ114" s="4" t="s">
        <v>89</v>
      </c>
      <c r="BK114" s="4" t="s">
        <v>90</v>
      </c>
      <c r="BL114" s="14" t="s">
        <v>160</v>
      </c>
      <c r="BM114" s="11">
        <f>+VLOOKUP(BL114,Supervisores!A:B,2,0)</f>
        <v>1037587963</v>
      </c>
      <c r="BN114" s="16" t="s">
        <v>960</v>
      </c>
      <c r="BO114" s="16" t="s">
        <v>961</v>
      </c>
      <c r="BP114" s="58">
        <v>46055</v>
      </c>
      <c r="BQ114" s="65">
        <v>46037</v>
      </c>
      <c r="BR114" s="65" t="s">
        <v>962</v>
      </c>
      <c r="BS114" s="65">
        <v>46037</v>
      </c>
      <c r="BT114" s="65">
        <v>46482</v>
      </c>
      <c r="BU114" s="65">
        <v>46060</v>
      </c>
      <c r="BV114" s="60" t="s">
        <v>95</v>
      </c>
      <c r="BW114" s="67" t="s">
        <v>96</v>
      </c>
      <c r="BX114" s="60">
        <v>10</v>
      </c>
      <c r="BY114" s="16" t="s">
        <v>963</v>
      </c>
      <c r="BZ114" s="59"/>
    </row>
    <row r="115" spans="1:78">
      <c r="A115" s="4" t="s">
        <v>76</v>
      </c>
      <c r="B115" s="4">
        <v>115</v>
      </c>
      <c r="C115" s="59"/>
      <c r="D115" s="4" t="str">
        <f t="shared" si="14"/>
        <v>JOHNATTAN STEVEN OROZCO/MARIA FERNANDA PEREZ/MARLY CARDONA QUINTERO</v>
      </c>
      <c r="E115" s="60" t="s">
        <v>77</v>
      </c>
      <c r="F115" s="5" t="s">
        <v>78</v>
      </c>
      <c r="G115" s="60" t="s">
        <v>187</v>
      </c>
      <c r="H115" s="5" t="s">
        <v>78</v>
      </c>
      <c r="I115" s="60" t="s">
        <v>153</v>
      </c>
      <c r="J115" s="59">
        <v>3034</v>
      </c>
      <c r="K115" s="58">
        <v>46028</v>
      </c>
      <c r="L115" s="59">
        <v>3760</v>
      </c>
      <c r="M115" s="63">
        <v>88</v>
      </c>
      <c r="N115" s="10">
        <f>+VLOOKUP(M115,Hoja1!A:B,2,0)</f>
        <v>46029</v>
      </c>
      <c r="O115" s="10" t="s">
        <v>964</v>
      </c>
      <c r="P115" s="11" t="s">
        <v>965</v>
      </c>
      <c r="Q115" s="18" t="s">
        <v>83</v>
      </c>
      <c r="R115" s="4" t="str">
        <f t="shared" si="15"/>
        <v>PERSONA NATURAL</v>
      </c>
      <c r="S115" s="59">
        <v>71240743</v>
      </c>
      <c r="T115" s="59" t="s">
        <v>966</v>
      </c>
      <c r="U115" s="61" t="s">
        <v>102</v>
      </c>
      <c r="V115" s="58">
        <v>45758</v>
      </c>
      <c r="W115" s="10">
        <f t="shared" si="16"/>
        <v>46854</v>
      </c>
      <c r="X115" s="59">
        <v>93151507</v>
      </c>
      <c r="Y115" s="59" t="s">
        <v>967</v>
      </c>
      <c r="Z115" s="59" t="str">
        <f t="shared" si="22"/>
        <v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v>
      </c>
      <c r="AA115" s="4" t="s">
        <v>426</v>
      </c>
      <c r="AB115" s="4" t="s">
        <v>158</v>
      </c>
      <c r="AC115" s="4" t="s">
        <v>192</v>
      </c>
      <c r="AD115" s="58">
        <v>46030</v>
      </c>
      <c r="AE115" s="58">
        <v>46030</v>
      </c>
      <c r="AF115" s="58">
        <v>46030</v>
      </c>
      <c r="AG115" s="58">
        <v>46295</v>
      </c>
      <c r="AH115" s="10" t="e">
        <f>+VLOOKUP(P115,#REF!,5,0)</f>
        <v>#REF!</v>
      </c>
      <c r="AI115" s="4">
        <f t="shared" si="23"/>
        <v>1</v>
      </c>
      <c r="AJ115" s="58">
        <v>46030</v>
      </c>
      <c r="AK115" s="4">
        <f t="shared" si="17"/>
        <v>0</v>
      </c>
      <c r="AL115" s="4">
        <f t="shared" si="18"/>
        <v>263</v>
      </c>
      <c r="AM115" s="12">
        <f>+VLOOKUP(AA115,Honorarios!A:B,2,0)</f>
        <v>2981213</v>
      </c>
      <c r="AN115" s="12">
        <f t="shared" si="19"/>
        <v>26135300.633333333</v>
      </c>
      <c r="AO115" s="59">
        <v>9240302</v>
      </c>
      <c r="AP115" s="62">
        <v>26135301</v>
      </c>
      <c r="AQ115" s="63" t="s">
        <v>83</v>
      </c>
      <c r="AR115" s="62">
        <v>0</v>
      </c>
      <c r="AS115" s="63" t="s">
        <v>83</v>
      </c>
      <c r="AT115" s="62">
        <v>0</v>
      </c>
      <c r="AU115" s="63" t="s">
        <v>83</v>
      </c>
      <c r="AV115" s="62">
        <v>0</v>
      </c>
      <c r="AW115" s="63" t="s">
        <v>83</v>
      </c>
      <c r="AX115" s="62">
        <v>0</v>
      </c>
      <c r="AY115" s="63" t="s">
        <v>83</v>
      </c>
      <c r="AZ115" s="62">
        <v>0</v>
      </c>
      <c r="BA115" s="63" t="s">
        <v>83</v>
      </c>
      <c r="BB115" s="62">
        <v>0</v>
      </c>
      <c r="BC115" s="63" t="s">
        <v>83</v>
      </c>
      <c r="BD115" s="62">
        <v>0</v>
      </c>
      <c r="BE115" s="13">
        <f t="shared" si="20"/>
        <v>26135301</v>
      </c>
      <c r="BF115" s="59">
        <v>7201407794</v>
      </c>
      <c r="BG115" s="58">
        <v>46028</v>
      </c>
      <c r="BH115" s="59">
        <v>8201407878</v>
      </c>
      <c r="BI115" s="58">
        <v>46030</v>
      </c>
      <c r="BJ115" s="4" t="s">
        <v>89</v>
      </c>
      <c r="BK115" s="4" t="s">
        <v>90</v>
      </c>
      <c r="BL115" s="14" t="s">
        <v>160</v>
      </c>
      <c r="BM115" s="11">
        <f>+VLOOKUP(BL115,Supervisores!A:B,2,0)</f>
        <v>1037587963</v>
      </c>
      <c r="BN115" s="16" t="s">
        <v>968</v>
      </c>
      <c r="BO115" s="16" t="s">
        <v>969</v>
      </c>
      <c r="BP115" s="58">
        <v>46055</v>
      </c>
      <c r="BQ115" s="65" t="s">
        <v>83</v>
      </c>
      <c r="BR115" s="65" t="s">
        <v>83</v>
      </c>
      <c r="BS115" s="65" t="s">
        <v>83</v>
      </c>
      <c r="BT115" s="65" t="s">
        <v>83</v>
      </c>
      <c r="BU115" s="65" t="s">
        <v>83</v>
      </c>
      <c r="BV115" s="60" t="s">
        <v>95</v>
      </c>
      <c r="BW115" s="67" t="s">
        <v>96</v>
      </c>
      <c r="BX115" s="60">
        <v>8</v>
      </c>
      <c r="BY115" s="16" t="s">
        <v>970</v>
      </c>
      <c r="BZ115" s="59"/>
    </row>
    <row r="116" spans="1:78">
      <c r="A116" s="4" t="s">
        <v>76</v>
      </c>
      <c r="B116" s="4">
        <v>116</v>
      </c>
      <c r="C116" s="59"/>
      <c r="D116" s="4" t="str">
        <f t="shared" si="14"/>
        <v>JOHNATTAN STEVEN OROZCO/MARIA FERNANDA PEREZ/GLADYS ENITH ARREDONDO</v>
      </c>
      <c r="E116" s="60" t="s">
        <v>77</v>
      </c>
      <c r="F116" s="5" t="s">
        <v>78</v>
      </c>
      <c r="G116" s="60" t="s">
        <v>187</v>
      </c>
      <c r="H116" s="5" t="s">
        <v>78</v>
      </c>
      <c r="I116" s="60" t="s">
        <v>362</v>
      </c>
      <c r="J116" s="59">
        <v>3035</v>
      </c>
      <c r="K116" s="58">
        <v>46028</v>
      </c>
      <c r="L116" s="59">
        <v>3761</v>
      </c>
      <c r="M116" s="63">
        <v>88</v>
      </c>
      <c r="N116" s="10">
        <f>+VLOOKUP(M116,Hoja1!A:B,2,0)</f>
        <v>46029</v>
      </c>
      <c r="O116" s="10" t="s">
        <v>971</v>
      </c>
      <c r="P116" s="11" t="s">
        <v>972</v>
      </c>
      <c r="Q116" s="18" t="s">
        <v>83</v>
      </c>
      <c r="R116" s="4" t="str">
        <f t="shared" si="15"/>
        <v>PERSONA NATURAL</v>
      </c>
      <c r="S116" s="59">
        <v>43732785</v>
      </c>
      <c r="T116" s="59" t="s">
        <v>973</v>
      </c>
      <c r="U116" s="61" t="s">
        <v>84</v>
      </c>
      <c r="V116" s="58">
        <v>45297</v>
      </c>
      <c r="W116" s="10">
        <f t="shared" si="16"/>
        <v>46393</v>
      </c>
      <c r="X116" s="59">
        <v>93151507</v>
      </c>
      <c r="Y116" s="59" t="s">
        <v>974</v>
      </c>
      <c r="Z116" s="59" t="str">
        <f t="shared" si="22"/>
        <v>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v>
      </c>
      <c r="AA116" s="4" t="s">
        <v>266</v>
      </c>
      <c r="AB116" s="4" t="s">
        <v>367</v>
      </c>
      <c r="AC116" s="4" t="s">
        <v>368</v>
      </c>
      <c r="AD116" s="58">
        <v>46030</v>
      </c>
      <c r="AE116" s="58">
        <v>46030</v>
      </c>
      <c r="AF116" s="58">
        <v>46030</v>
      </c>
      <c r="AG116" s="58">
        <v>46295</v>
      </c>
      <c r="AH116" s="10" t="e">
        <f>+VLOOKUP(P116,#REF!,5,0)</f>
        <v>#REF!</v>
      </c>
      <c r="AI116" s="4">
        <f t="shared" si="23"/>
        <v>1</v>
      </c>
      <c r="AJ116" s="58">
        <v>46030</v>
      </c>
      <c r="AK116" s="4">
        <f t="shared" si="17"/>
        <v>0</v>
      </c>
      <c r="AL116" s="4">
        <f t="shared" si="18"/>
        <v>263</v>
      </c>
      <c r="AM116" s="12">
        <f>+VLOOKUP(AA116,Honorarios!A:B,2,0)</f>
        <v>8769565</v>
      </c>
      <c r="AN116" s="12">
        <f t="shared" si="19"/>
        <v>76879853.166666657</v>
      </c>
      <c r="AO116" s="59">
        <v>9240297</v>
      </c>
      <c r="AP116" s="62">
        <v>76879853</v>
      </c>
      <c r="AQ116" s="63" t="s">
        <v>83</v>
      </c>
      <c r="AR116" s="62">
        <v>0</v>
      </c>
      <c r="AS116" s="63" t="s">
        <v>83</v>
      </c>
      <c r="AT116" s="62">
        <v>0</v>
      </c>
      <c r="AU116" s="63" t="s">
        <v>83</v>
      </c>
      <c r="AV116" s="62">
        <v>0</v>
      </c>
      <c r="AW116" s="63" t="s">
        <v>83</v>
      </c>
      <c r="AX116" s="62">
        <v>0</v>
      </c>
      <c r="AY116" s="63" t="s">
        <v>83</v>
      </c>
      <c r="AZ116" s="62">
        <v>0</v>
      </c>
      <c r="BA116" s="63" t="s">
        <v>83</v>
      </c>
      <c r="BB116" s="62">
        <v>0</v>
      </c>
      <c r="BC116" s="63" t="s">
        <v>83</v>
      </c>
      <c r="BD116" s="62">
        <v>0</v>
      </c>
      <c r="BE116" s="13">
        <f t="shared" si="20"/>
        <v>76879853</v>
      </c>
      <c r="BF116" s="59">
        <v>7201407802</v>
      </c>
      <c r="BG116" s="58">
        <v>46029</v>
      </c>
      <c r="BH116" s="59">
        <v>8201407879</v>
      </c>
      <c r="BI116" s="58">
        <v>46030</v>
      </c>
      <c r="BJ116" s="4" t="s">
        <v>89</v>
      </c>
      <c r="BK116" s="4" t="s">
        <v>90</v>
      </c>
      <c r="BL116" s="14" t="s">
        <v>343</v>
      </c>
      <c r="BM116" s="11">
        <f>+VLOOKUP(BL116,Supervisores!A:B,2,0)</f>
        <v>52725332</v>
      </c>
      <c r="BN116" s="16" t="s">
        <v>975</v>
      </c>
      <c r="BO116" s="16" t="s">
        <v>976</v>
      </c>
      <c r="BP116" s="58">
        <v>46055</v>
      </c>
      <c r="BQ116" s="65">
        <v>46030</v>
      </c>
      <c r="BR116" s="65" t="s">
        <v>977</v>
      </c>
      <c r="BS116" s="65">
        <v>46030</v>
      </c>
      <c r="BT116" s="65">
        <v>46482</v>
      </c>
      <c r="BU116" s="65">
        <v>46030</v>
      </c>
      <c r="BV116" s="60" t="s">
        <v>95</v>
      </c>
      <c r="BW116" s="67" t="s">
        <v>96</v>
      </c>
      <c r="BX116" s="60">
        <v>10</v>
      </c>
      <c r="BY116" s="16" t="s">
        <v>978</v>
      </c>
      <c r="BZ116" s="59"/>
    </row>
    <row r="117" spans="1:78">
      <c r="A117" s="4" t="s">
        <v>76</v>
      </c>
      <c r="B117" s="4">
        <v>117</v>
      </c>
      <c r="C117" s="59"/>
      <c r="D117" s="4" t="str">
        <f t="shared" si="14"/>
        <v>JOHNATTAN STEVEN OROZCO/MARIA FERNANDA PEREZ/GLADYS ENITH ARREDONDO</v>
      </c>
      <c r="E117" s="60" t="s">
        <v>77</v>
      </c>
      <c r="F117" s="5" t="s">
        <v>78</v>
      </c>
      <c r="G117" s="60" t="s">
        <v>187</v>
      </c>
      <c r="H117" s="5" t="s">
        <v>78</v>
      </c>
      <c r="I117" s="60" t="s">
        <v>362</v>
      </c>
      <c r="J117" s="59">
        <v>3036</v>
      </c>
      <c r="K117" s="58">
        <v>46028</v>
      </c>
      <c r="L117" s="59">
        <v>3762</v>
      </c>
      <c r="M117" s="63">
        <v>88</v>
      </c>
      <c r="N117" s="10">
        <f>+VLOOKUP(M117,Hoja1!A:B,2,0)</f>
        <v>46029</v>
      </c>
      <c r="O117" s="10" t="s">
        <v>979</v>
      </c>
      <c r="P117" s="11" t="s">
        <v>980</v>
      </c>
      <c r="Q117" s="18" t="s">
        <v>83</v>
      </c>
      <c r="R117" s="4" t="str">
        <f t="shared" si="15"/>
        <v>PERSONA NATURAL</v>
      </c>
      <c r="S117" s="59">
        <v>43621723</v>
      </c>
      <c r="T117" s="59" t="s">
        <v>981</v>
      </c>
      <c r="U117" s="61" t="s">
        <v>84</v>
      </c>
      <c r="V117" s="58">
        <v>45287</v>
      </c>
      <c r="W117" s="10">
        <f t="shared" si="16"/>
        <v>46383</v>
      </c>
      <c r="X117" s="59">
        <v>93151507</v>
      </c>
      <c r="Y117" s="59" t="s">
        <v>982</v>
      </c>
      <c r="Z117" s="59" t="str">
        <f t="shared" si="22"/>
        <v>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v>
      </c>
      <c r="AA117" s="4" t="s">
        <v>131</v>
      </c>
      <c r="AB117" s="4" t="s">
        <v>367</v>
      </c>
      <c r="AC117" s="4" t="s">
        <v>368</v>
      </c>
      <c r="AD117" s="58">
        <v>46030</v>
      </c>
      <c r="AE117" s="58">
        <v>46030</v>
      </c>
      <c r="AF117" s="58">
        <v>46030</v>
      </c>
      <c r="AG117" s="58">
        <v>46295</v>
      </c>
      <c r="AH117" s="10" t="e">
        <f>+VLOOKUP(P117,#REF!,5,0)</f>
        <v>#REF!</v>
      </c>
      <c r="AI117" s="4">
        <f t="shared" si="23"/>
        <v>1</v>
      </c>
      <c r="AJ117" s="58">
        <v>46030</v>
      </c>
      <c r="AK117" s="4">
        <f t="shared" si="17"/>
        <v>0</v>
      </c>
      <c r="AL117" s="4">
        <f t="shared" si="18"/>
        <v>263</v>
      </c>
      <c r="AM117" s="12">
        <f>+VLOOKUP(AA117,Honorarios!A:B,2,0)</f>
        <v>6576773</v>
      </c>
      <c r="AN117" s="12">
        <f t="shared" si="19"/>
        <v>57656376.633333333</v>
      </c>
      <c r="AO117" s="59">
        <v>9240297</v>
      </c>
      <c r="AP117" s="62">
        <v>57656377</v>
      </c>
      <c r="AQ117" s="63" t="s">
        <v>83</v>
      </c>
      <c r="AR117" s="62">
        <v>0</v>
      </c>
      <c r="AS117" s="63" t="s">
        <v>83</v>
      </c>
      <c r="AT117" s="62">
        <v>0</v>
      </c>
      <c r="AU117" s="63" t="s">
        <v>83</v>
      </c>
      <c r="AV117" s="62">
        <v>0</v>
      </c>
      <c r="AW117" s="63" t="s">
        <v>83</v>
      </c>
      <c r="AX117" s="62">
        <v>0</v>
      </c>
      <c r="AY117" s="63" t="s">
        <v>83</v>
      </c>
      <c r="AZ117" s="62">
        <v>0</v>
      </c>
      <c r="BA117" s="63" t="s">
        <v>83</v>
      </c>
      <c r="BB117" s="62">
        <v>0</v>
      </c>
      <c r="BC117" s="63" t="s">
        <v>83</v>
      </c>
      <c r="BD117" s="62">
        <v>0</v>
      </c>
      <c r="BE117" s="13">
        <f t="shared" si="20"/>
        <v>57656377</v>
      </c>
      <c r="BF117" s="59">
        <v>7201407803</v>
      </c>
      <c r="BG117" s="58">
        <v>46029</v>
      </c>
      <c r="BH117" s="59">
        <v>8201407880</v>
      </c>
      <c r="BI117" s="58">
        <v>46030</v>
      </c>
      <c r="BJ117" s="4" t="s">
        <v>89</v>
      </c>
      <c r="BK117" s="4" t="s">
        <v>90</v>
      </c>
      <c r="BL117" s="14" t="s">
        <v>343</v>
      </c>
      <c r="BM117" s="11">
        <f>+VLOOKUP(BL117,Supervisores!A:B,2,0)</f>
        <v>52725332</v>
      </c>
      <c r="BN117" s="16" t="s">
        <v>983</v>
      </c>
      <c r="BO117" s="16" t="s">
        <v>984</v>
      </c>
      <c r="BP117" s="58">
        <v>46055</v>
      </c>
      <c r="BQ117" s="65">
        <v>46030</v>
      </c>
      <c r="BR117" s="65" t="s">
        <v>985</v>
      </c>
      <c r="BS117" s="65">
        <v>46030</v>
      </c>
      <c r="BT117" s="65">
        <v>46482</v>
      </c>
      <c r="BU117" s="65">
        <v>46030</v>
      </c>
      <c r="BV117" s="60" t="s">
        <v>95</v>
      </c>
      <c r="BW117" s="67" t="s">
        <v>96</v>
      </c>
      <c r="BX117" s="60">
        <v>10</v>
      </c>
      <c r="BY117" s="16" t="s">
        <v>986</v>
      </c>
      <c r="BZ117" s="59"/>
    </row>
    <row r="118" spans="1:78">
      <c r="A118" s="4" t="s">
        <v>76</v>
      </c>
      <c r="B118" s="4">
        <v>118</v>
      </c>
      <c r="C118" s="59"/>
      <c r="D118" s="4" t="str">
        <f t="shared" si="14"/>
        <v>JOHNATTAN STEVEN OROZCO/MARIA FERNANDA PEREZ/GLADYS ENITH ARREDONDO</v>
      </c>
      <c r="E118" s="60" t="s">
        <v>77</v>
      </c>
      <c r="F118" s="5" t="s">
        <v>78</v>
      </c>
      <c r="G118" s="60" t="s">
        <v>187</v>
      </c>
      <c r="H118" s="5" t="s">
        <v>78</v>
      </c>
      <c r="I118" s="5" t="s">
        <v>362</v>
      </c>
      <c r="J118" s="59">
        <v>3037</v>
      </c>
      <c r="K118" s="58">
        <v>46028</v>
      </c>
      <c r="L118" s="59">
        <v>3763</v>
      </c>
      <c r="M118" s="63">
        <v>88</v>
      </c>
      <c r="N118" s="10">
        <f>+VLOOKUP(M118,Hoja1!A:B,2,0)</f>
        <v>46029</v>
      </c>
      <c r="O118" s="10" t="s">
        <v>987</v>
      </c>
      <c r="P118" s="11" t="s">
        <v>988</v>
      </c>
      <c r="Q118" s="18" t="s">
        <v>83</v>
      </c>
      <c r="R118" s="4" t="str">
        <f t="shared" si="15"/>
        <v>PERSONA NATURAL</v>
      </c>
      <c r="S118" s="59">
        <v>1128476062</v>
      </c>
      <c r="T118" s="59" t="s">
        <v>989</v>
      </c>
      <c r="U118" s="61" t="s">
        <v>84</v>
      </c>
      <c r="V118" s="58">
        <v>45832</v>
      </c>
      <c r="W118" s="10">
        <f t="shared" si="16"/>
        <v>46928</v>
      </c>
      <c r="X118" s="59">
        <v>93151507</v>
      </c>
      <c r="Y118" s="59" t="s">
        <v>990</v>
      </c>
      <c r="Z118" s="59" t="str">
        <f t="shared" si="22"/>
        <v>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v>
      </c>
      <c r="AA118" s="4" t="s">
        <v>266</v>
      </c>
      <c r="AB118" s="4" t="s">
        <v>367</v>
      </c>
      <c r="AC118" s="4" t="s">
        <v>368</v>
      </c>
      <c r="AD118" s="58">
        <v>46030</v>
      </c>
      <c r="AE118" s="58">
        <v>46030</v>
      </c>
      <c r="AF118" s="58">
        <v>46030</v>
      </c>
      <c r="AG118" s="58">
        <v>46295</v>
      </c>
      <c r="AH118" s="10" t="e">
        <f>+VLOOKUP(P118,#REF!,5,0)</f>
        <v>#REF!</v>
      </c>
      <c r="AI118" s="4">
        <f t="shared" si="23"/>
        <v>1</v>
      </c>
      <c r="AJ118" s="58">
        <v>46030</v>
      </c>
      <c r="AK118" s="4">
        <f t="shared" si="17"/>
        <v>0</v>
      </c>
      <c r="AL118" s="4">
        <f t="shared" si="18"/>
        <v>263</v>
      </c>
      <c r="AM118" s="12">
        <f>+VLOOKUP(AA118,Honorarios!A:B,2,0)</f>
        <v>8769565</v>
      </c>
      <c r="AN118" s="12">
        <f t="shared" si="19"/>
        <v>76879853.166666657</v>
      </c>
      <c r="AO118" s="59">
        <v>9240300</v>
      </c>
      <c r="AP118" s="62">
        <v>76879853</v>
      </c>
      <c r="AQ118" s="63" t="s">
        <v>83</v>
      </c>
      <c r="AR118" s="62">
        <v>0</v>
      </c>
      <c r="AS118" s="63" t="s">
        <v>83</v>
      </c>
      <c r="AT118" s="62">
        <v>0</v>
      </c>
      <c r="AU118" s="63" t="s">
        <v>83</v>
      </c>
      <c r="AV118" s="62">
        <v>0</v>
      </c>
      <c r="AW118" s="63" t="s">
        <v>83</v>
      </c>
      <c r="AX118" s="62">
        <v>0</v>
      </c>
      <c r="AY118" s="63" t="s">
        <v>83</v>
      </c>
      <c r="AZ118" s="62">
        <v>0</v>
      </c>
      <c r="BA118" s="63" t="s">
        <v>83</v>
      </c>
      <c r="BB118" s="62">
        <v>0</v>
      </c>
      <c r="BC118" s="63" t="s">
        <v>83</v>
      </c>
      <c r="BD118" s="62">
        <v>0</v>
      </c>
      <c r="BE118" s="13">
        <f t="shared" si="20"/>
        <v>76879853</v>
      </c>
      <c r="BF118" s="59">
        <v>7201407804</v>
      </c>
      <c r="BG118" s="58">
        <v>46029</v>
      </c>
      <c r="BH118" s="59">
        <v>8201407881</v>
      </c>
      <c r="BI118" s="58">
        <v>46030</v>
      </c>
      <c r="BJ118" s="4" t="s">
        <v>89</v>
      </c>
      <c r="BK118" s="4" t="s">
        <v>90</v>
      </c>
      <c r="BL118" s="14" t="s">
        <v>343</v>
      </c>
      <c r="BM118" s="11">
        <f>+VLOOKUP(BL118,Supervisores!A:B,2,0)</f>
        <v>52725332</v>
      </c>
      <c r="BN118" s="16" t="s">
        <v>991</v>
      </c>
      <c r="BO118" s="16" t="s">
        <v>992</v>
      </c>
      <c r="BP118" s="58">
        <v>46055</v>
      </c>
      <c r="BQ118" s="65">
        <v>46030</v>
      </c>
      <c r="BR118" s="63" t="s">
        <v>993</v>
      </c>
      <c r="BS118" s="65">
        <v>46030</v>
      </c>
      <c r="BT118" s="65">
        <v>46482</v>
      </c>
      <c r="BU118" s="65">
        <v>46030</v>
      </c>
      <c r="BV118" s="60" t="s">
        <v>95</v>
      </c>
      <c r="BW118" s="67" t="s">
        <v>96</v>
      </c>
      <c r="BX118" s="60">
        <v>10</v>
      </c>
      <c r="BY118" s="16" t="s">
        <v>994</v>
      </c>
      <c r="BZ118" s="59"/>
    </row>
    <row r="119" spans="1:78">
      <c r="A119" s="4" t="s">
        <v>76</v>
      </c>
      <c r="B119" s="4">
        <v>119</v>
      </c>
      <c r="C119" s="59"/>
      <c r="D119" s="4" t="str">
        <f t="shared" si="14"/>
        <v>JOHNATTAN STEVEN OROZCO/MARIA FERNANDA PEREZ/GLADYS ENITH ARREDONDO</v>
      </c>
      <c r="E119" s="60" t="s">
        <v>77</v>
      </c>
      <c r="F119" s="5" t="s">
        <v>78</v>
      </c>
      <c r="G119" s="60" t="s">
        <v>187</v>
      </c>
      <c r="H119" s="5" t="s">
        <v>78</v>
      </c>
      <c r="I119" s="5" t="s">
        <v>362</v>
      </c>
      <c r="J119" s="59">
        <v>3038</v>
      </c>
      <c r="K119" s="58">
        <v>46028</v>
      </c>
      <c r="L119" s="59">
        <v>3764</v>
      </c>
      <c r="M119" s="63">
        <v>88</v>
      </c>
      <c r="N119" s="10">
        <f>+VLOOKUP(M119,Hoja1!A:B,2,0)</f>
        <v>46029</v>
      </c>
      <c r="O119" s="10" t="s">
        <v>995</v>
      </c>
      <c r="P119" s="11" t="s">
        <v>996</v>
      </c>
      <c r="Q119" s="18" t="s">
        <v>83</v>
      </c>
      <c r="R119" s="4" t="str">
        <f t="shared" si="15"/>
        <v>PERSONA NATURAL</v>
      </c>
      <c r="S119" s="59">
        <v>1037580092</v>
      </c>
      <c r="T119" s="59" t="s">
        <v>997</v>
      </c>
      <c r="U119" s="61" t="s">
        <v>102</v>
      </c>
      <c r="V119" s="58">
        <v>45489</v>
      </c>
      <c r="W119" s="10">
        <f t="shared" si="16"/>
        <v>46584</v>
      </c>
      <c r="X119" s="59">
        <v>93151507</v>
      </c>
      <c r="Y119" s="59" t="s">
        <v>998</v>
      </c>
      <c r="Z119" s="59" t="str">
        <f t="shared" si="22"/>
        <v>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v>
      </c>
      <c r="AA119" s="4" t="s">
        <v>131</v>
      </c>
      <c r="AB119" s="4" t="s">
        <v>367</v>
      </c>
      <c r="AC119" s="4" t="s">
        <v>368</v>
      </c>
      <c r="AD119" s="58">
        <v>46030</v>
      </c>
      <c r="AE119" s="58">
        <v>46030</v>
      </c>
      <c r="AF119" s="58">
        <v>46030</v>
      </c>
      <c r="AG119" s="58">
        <v>46295</v>
      </c>
      <c r="AH119" s="10" t="e">
        <f>+VLOOKUP(P119,#REF!,5,0)</f>
        <v>#REF!</v>
      </c>
      <c r="AI119" s="4">
        <f t="shared" si="23"/>
        <v>1</v>
      </c>
      <c r="AJ119" s="58">
        <v>46030</v>
      </c>
      <c r="AK119" s="4">
        <f t="shared" si="17"/>
        <v>0</v>
      </c>
      <c r="AL119" s="4">
        <f t="shared" si="18"/>
        <v>263</v>
      </c>
      <c r="AM119" s="12">
        <f>+VLOOKUP(AA119,Honorarios!A:B,2,0)</f>
        <v>6576773</v>
      </c>
      <c r="AN119" s="12">
        <f t="shared" si="19"/>
        <v>57656376.633333333</v>
      </c>
      <c r="AO119" s="59">
        <v>9240300</v>
      </c>
      <c r="AP119" s="62">
        <v>57656377</v>
      </c>
      <c r="AQ119" s="63" t="s">
        <v>83</v>
      </c>
      <c r="AR119" s="62">
        <v>0</v>
      </c>
      <c r="AS119" s="63" t="s">
        <v>83</v>
      </c>
      <c r="AT119" s="62">
        <v>0</v>
      </c>
      <c r="AU119" s="63" t="s">
        <v>83</v>
      </c>
      <c r="AV119" s="62">
        <v>0</v>
      </c>
      <c r="AW119" s="63" t="s">
        <v>83</v>
      </c>
      <c r="AX119" s="62">
        <v>0</v>
      </c>
      <c r="AY119" s="63" t="s">
        <v>83</v>
      </c>
      <c r="AZ119" s="62">
        <v>0</v>
      </c>
      <c r="BA119" s="63" t="s">
        <v>83</v>
      </c>
      <c r="BB119" s="62">
        <v>0</v>
      </c>
      <c r="BC119" s="63" t="s">
        <v>83</v>
      </c>
      <c r="BD119" s="62">
        <v>0</v>
      </c>
      <c r="BE119" s="13">
        <f t="shared" si="20"/>
        <v>57656377</v>
      </c>
      <c r="BF119" s="59">
        <v>7201407805</v>
      </c>
      <c r="BG119" s="58">
        <v>46029</v>
      </c>
      <c r="BH119" s="59">
        <v>8201407882</v>
      </c>
      <c r="BI119" s="58">
        <v>46030</v>
      </c>
      <c r="BJ119" s="4" t="s">
        <v>89</v>
      </c>
      <c r="BK119" s="4" t="s">
        <v>90</v>
      </c>
      <c r="BL119" s="14" t="s">
        <v>343</v>
      </c>
      <c r="BM119" s="11">
        <f>+VLOOKUP(BL119,Supervisores!A:B,2,0)</f>
        <v>52725332</v>
      </c>
      <c r="BN119" s="16" t="s">
        <v>999</v>
      </c>
      <c r="BO119" s="16" t="s">
        <v>1000</v>
      </c>
      <c r="BP119" s="58">
        <v>46055</v>
      </c>
      <c r="BQ119" s="65">
        <v>46030</v>
      </c>
      <c r="BR119" s="63" t="s">
        <v>1001</v>
      </c>
      <c r="BS119" s="65">
        <v>46030</v>
      </c>
      <c r="BT119" s="65">
        <v>46482</v>
      </c>
      <c r="BU119" s="65">
        <v>46030</v>
      </c>
      <c r="BV119" s="60" t="s">
        <v>95</v>
      </c>
      <c r="BW119" s="67" t="s">
        <v>96</v>
      </c>
      <c r="BX119" s="60">
        <v>10</v>
      </c>
      <c r="BY119" s="16" t="s">
        <v>1002</v>
      </c>
      <c r="BZ119" s="59"/>
    </row>
    <row r="120" spans="1:78">
      <c r="A120" s="4" t="s">
        <v>76</v>
      </c>
      <c r="B120" s="4">
        <v>120</v>
      </c>
      <c r="C120" s="59"/>
      <c r="D120" s="4" t="str">
        <f t="shared" si="14"/>
        <v>JOHNATTAN STEVEN OROZCO/MARIA FERNANDA PEREZ/GLADYS ENITH ARREDONDO</v>
      </c>
      <c r="E120" s="60" t="s">
        <v>77</v>
      </c>
      <c r="F120" s="5" t="s">
        <v>78</v>
      </c>
      <c r="G120" s="60" t="s">
        <v>187</v>
      </c>
      <c r="H120" s="5" t="s">
        <v>78</v>
      </c>
      <c r="I120" s="5" t="s">
        <v>362</v>
      </c>
      <c r="J120" s="59">
        <v>3039</v>
      </c>
      <c r="K120" s="58">
        <v>46028</v>
      </c>
      <c r="L120" s="59">
        <v>3765</v>
      </c>
      <c r="M120" s="63">
        <v>88</v>
      </c>
      <c r="N120" s="10">
        <f>+VLOOKUP(M120,Hoja1!A:B,2,0)</f>
        <v>46029</v>
      </c>
      <c r="O120" s="10" t="s">
        <v>1003</v>
      </c>
      <c r="P120" s="11" t="s">
        <v>1004</v>
      </c>
      <c r="Q120" s="18" t="s">
        <v>83</v>
      </c>
      <c r="R120" s="4" t="str">
        <f t="shared" si="15"/>
        <v>PERSONA NATURAL</v>
      </c>
      <c r="S120" s="59">
        <v>71788194</v>
      </c>
      <c r="T120" s="59" t="s">
        <v>1005</v>
      </c>
      <c r="U120" s="61" t="s">
        <v>102</v>
      </c>
      <c r="V120" s="58">
        <v>45293</v>
      </c>
      <c r="W120" s="10">
        <f t="shared" si="16"/>
        <v>46389</v>
      </c>
      <c r="X120" s="59">
        <v>93151507</v>
      </c>
      <c r="Y120" s="59" t="s">
        <v>1006</v>
      </c>
      <c r="Z120" s="59" t="s">
        <v>1007</v>
      </c>
      <c r="AA120" s="4" t="s">
        <v>266</v>
      </c>
      <c r="AB120" s="4" t="s">
        <v>367</v>
      </c>
      <c r="AC120" s="4" t="s">
        <v>368</v>
      </c>
      <c r="AD120" s="58">
        <v>46030</v>
      </c>
      <c r="AE120" s="58">
        <v>46030</v>
      </c>
      <c r="AF120" s="58">
        <v>46030</v>
      </c>
      <c r="AG120" s="58">
        <v>46295</v>
      </c>
      <c r="AH120" s="10" t="e">
        <f>+VLOOKUP(P120,#REF!,5,0)</f>
        <v>#REF!</v>
      </c>
      <c r="AI120" s="4">
        <f t="shared" si="23"/>
        <v>1</v>
      </c>
      <c r="AJ120" s="58">
        <v>46030</v>
      </c>
      <c r="AK120" s="4">
        <f t="shared" si="17"/>
        <v>0</v>
      </c>
      <c r="AL120" s="4">
        <f t="shared" si="18"/>
        <v>263</v>
      </c>
      <c r="AM120" s="12">
        <f>+VLOOKUP(AA120,Honorarios!A:B,2,0)</f>
        <v>8769565</v>
      </c>
      <c r="AN120" s="12">
        <f t="shared" si="19"/>
        <v>76879853.166666657</v>
      </c>
      <c r="AO120" s="59">
        <v>9240305</v>
      </c>
      <c r="AP120" s="62">
        <v>65582231</v>
      </c>
      <c r="AQ120" s="63">
        <v>9250089</v>
      </c>
      <c r="AR120" s="64">
        <v>11297622</v>
      </c>
      <c r="AS120" s="63" t="s">
        <v>83</v>
      </c>
      <c r="AT120" s="62">
        <v>0</v>
      </c>
      <c r="AU120" s="63" t="s">
        <v>83</v>
      </c>
      <c r="AV120" s="62">
        <v>0</v>
      </c>
      <c r="AW120" s="63" t="s">
        <v>83</v>
      </c>
      <c r="AX120" s="62">
        <v>0</v>
      </c>
      <c r="AY120" s="63" t="s">
        <v>83</v>
      </c>
      <c r="AZ120" s="62">
        <v>0</v>
      </c>
      <c r="BA120" s="63" t="s">
        <v>83</v>
      </c>
      <c r="BB120" s="62">
        <v>0</v>
      </c>
      <c r="BC120" s="63" t="s">
        <v>83</v>
      </c>
      <c r="BD120" s="62">
        <v>0</v>
      </c>
      <c r="BE120" s="13">
        <f t="shared" si="20"/>
        <v>76879853</v>
      </c>
      <c r="BF120" s="59">
        <v>7201407806</v>
      </c>
      <c r="BG120" s="58">
        <v>46029</v>
      </c>
      <c r="BH120" s="59">
        <v>8201407883</v>
      </c>
      <c r="BI120" s="58">
        <v>46030</v>
      </c>
      <c r="BJ120" s="4" t="s">
        <v>89</v>
      </c>
      <c r="BK120" s="4" t="s">
        <v>90</v>
      </c>
      <c r="BL120" s="14" t="s">
        <v>343</v>
      </c>
      <c r="BM120" s="11">
        <f>+VLOOKUP(BL120,Supervisores!A:B,2,0)</f>
        <v>52725332</v>
      </c>
      <c r="BN120" s="16" t="s">
        <v>1008</v>
      </c>
      <c r="BO120" s="16" t="s">
        <v>1009</v>
      </c>
      <c r="BP120" s="58">
        <v>46055</v>
      </c>
      <c r="BQ120" s="65">
        <v>46030</v>
      </c>
      <c r="BR120" s="63" t="s">
        <v>1010</v>
      </c>
      <c r="BS120" s="65">
        <v>46030</v>
      </c>
      <c r="BT120" s="65">
        <v>46482</v>
      </c>
      <c r="BU120" s="65">
        <v>46030</v>
      </c>
      <c r="BV120" s="60" t="s">
        <v>95</v>
      </c>
      <c r="BW120" s="67" t="s">
        <v>96</v>
      </c>
      <c r="BX120" s="60">
        <v>10</v>
      </c>
      <c r="BY120" s="16" t="s">
        <v>1011</v>
      </c>
      <c r="BZ120" s="59"/>
    </row>
    <row r="121" spans="1:78">
      <c r="A121" s="4" t="s">
        <v>76</v>
      </c>
      <c r="B121" s="4">
        <v>121</v>
      </c>
      <c r="C121" s="59"/>
      <c r="D121" s="4" t="str">
        <f t="shared" si="14"/>
        <v>JOHNATTAN STEVEN OROZCO/MARIA FERNANDA PEREZ/GLADYS ENITH ARREDONDO</v>
      </c>
      <c r="E121" s="60" t="s">
        <v>77</v>
      </c>
      <c r="F121" s="5" t="s">
        <v>78</v>
      </c>
      <c r="G121" s="60" t="s">
        <v>187</v>
      </c>
      <c r="H121" s="5" t="s">
        <v>78</v>
      </c>
      <c r="I121" s="5" t="s">
        <v>362</v>
      </c>
      <c r="J121" s="59">
        <v>3040</v>
      </c>
      <c r="K121" s="58">
        <v>46028</v>
      </c>
      <c r="L121" s="59">
        <v>3766</v>
      </c>
      <c r="M121" s="63">
        <v>88</v>
      </c>
      <c r="N121" s="10">
        <f>+VLOOKUP(M121,Hoja1!A:B,2,0)</f>
        <v>46029</v>
      </c>
      <c r="O121" s="10" t="s">
        <v>1012</v>
      </c>
      <c r="P121" s="11" t="s">
        <v>1013</v>
      </c>
      <c r="Q121" s="18" t="s">
        <v>83</v>
      </c>
      <c r="R121" s="4" t="str">
        <f t="shared" si="15"/>
        <v>PERSONA NATURAL</v>
      </c>
      <c r="S121" s="59">
        <v>1020430422</v>
      </c>
      <c r="T121" s="59" t="s">
        <v>1014</v>
      </c>
      <c r="U121" s="61" t="s">
        <v>84</v>
      </c>
      <c r="V121" s="58">
        <v>45378</v>
      </c>
      <c r="W121" s="10">
        <f t="shared" si="16"/>
        <v>46473</v>
      </c>
      <c r="X121" s="59">
        <v>93151507</v>
      </c>
      <c r="Y121" s="59" t="s">
        <v>1015</v>
      </c>
      <c r="Z121" s="59" t="s">
        <v>1016</v>
      </c>
      <c r="AA121" s="4" t="s">
        <v>86</v>
      </c>
      <c r="AB121" s="4" t="s">
        <v>367</v>
      </c>
      <c r="AC121" s="4" t="s">
        <v>368</v>
      </c>
      <c r="AD121" s="58">
        <v>46030</v>
      </c>
      <c r="AE121" s="58">
        <v>46030</v>
      </c>
      <c r="AF121" s="58">
        <v>46030</v>
      </c>
      <c r="AG121" s="58">
        <v>46295</v>
      </c>
      <c r="AH121" s="10" t="e">
        <f>+VLOOKUP(P121,#REF!,5,0)</f>
        <v>#REF!</v>
      </c>
      <c r="AI121" s="4">
        <f t="shared" si="23"/>
        <v>1</v>
      </c>
      <c r="AJ121" s="58">
        <v>46030</v>
      </c>
      <c r="AK121" s="4">
        <f t="shared" si="17"/>
        <v>0</v>
      </c>
      <c r="AL121" s="4">
        <f t="shared" si="18"/>
        <v>263</v>
      </c>
      <c r="AM121" s="12">
        <f>+VLOOKUP(AA121,Honorarios!A:B,2,0)</f>
        <v>7308240</v>
      </c>
      <c r="AN121" s="12">
        <f t="shared" si="19"/>
        <v>64068904</v>
      </c>
      <c r="AO121" s="59">
        <v>9240305</v>
      </c>
      <c r="AP121" s="62">
        <v>64068904</v>
      </c>
      <c r="AQ121" s="63" t="s">
        <v>83</v>
      </c>
      <c r="AR121" s="64">
        <v>0</v>
      </c>
      <c r="AS121" s="63" t="s">
        <v>83</v>
      </c>
      <c r="AT121" s="62">
        <v>0</v>
      </c>
      <c r="AU121" s="63" t="s">
        <v>83</v>
      </c>
      <c r="AV121" s="62">
        <v>0</v>
      </c>
      <c r="AW121" s="63" t="s">
        <v>83</v>
      </c>
      <c r="AX121" s="62">
        <v>0</v>
      </c>
      <c r="AY121" s="63" t="s">
        <v>83</v>
      </c>
      <c r="AZ121" s="62">
        <v>0</v>
      </c>
      <c r="BA121" s="63" t="s">
        <v>83</v>
      </c>
      <c r="BB121" s="62">
        <v>0</v>
      </c>
      <c r="BC121" s="63" t="s">
        <v>83</v>
      </c>
      <c r="BD121" s="62">
        <v>0</v>
      </c>
      <c r="BE121" s="13">
        <f t="shared" si="20"/>
        <v>64068904</v>
      </c>
      <c r="BF121" s="59">
        <v>7201407807</v>
      </c>
      <c r="BG121" s="58">
        <v>46029</v>
      </c>
      <c r="BH121" s="59">
        <v>8201407884</v>
      </c>
      <c r="BI121" s="58">
        <v>46030</v>
      </c>
      <c r="BJ121" s="4" t="s">
        <v>89</v>
      </c>
      <c r="BK121" s="4" t="s">
        <v>90</v>
      </c>
      <c r="BL121" s="14" t="s">
        <v>343</v>
      </c>
      <c r="BM121" s="11">
        <f>+VLOOKUP(BL121,Supervisores!A:B,2,0)</f>
        <v>52725332</v>
      </c>
      <c r="BN121" s="16" t="s">
        <v>1017</v>
      </c>
      <c r="BO121" s="16" t="s">
        <v>1018</v>
      </c>
      <c r="BP121" s="58">
        <v>46055</v>
      </c>
      <c r="BQ121" s="65">
        <v>46030</v>
      </c>
      <c r="BR121" s="63" t="s">
        <v>1019</v>
      </c>
      <c r="BS121" s="65">
        <v>46030</v>
      </c>
      <c r="BT121" s="65">
        <v>46482</v>
      </c>
      <c r="BU121" s="65">
        <v>46030</v>
      </c>
      <c r="BV121" s="60" t="s">
        <v>95</v>
      </c>
      <c r="BW121" s="67" t="s">
        <v>96</v>
      </c>
      <c r="BX121" s="60">
        <v>10</v>
      </c>
      <c r="BY121" s="16" t="s">
        <v>1020</v>
      </c>
      <c r="BZ121" s="59"/>
    </row>
    <row r="122" spans="1:78">
      <c r="A122" s="4" t="s">
        <v>76</v>
      </c>
      <c r="B122" s="4">
        <v>122</v>
      </c>
      <c r="C122" s="59"/>
      <c r="D122" s="4" t="str">
        <f t="shared" si="14"/>
        <v>MARLY CARDONA QUINTERO/MARIA FERNANDA PEREZ/GLADYS ENITH ARREDONDO</v>
      </c>
      <c r="E122" s="60" t="s">
        <v>153</v>
      </c>
      <c r="F122" s="5" t="s">
        <v>78</v>
      </c>
      <c r="G122" s="60" t="s">
        <v>187</v>
      </c>
      <c r="H122" s="5" t="s">
        <v>78</v>
      </c>
      <c r="I122" s="5" t="s">
        <v>362</v>
      </c>
      <c r="J122" s="59">
        <v>3041</v>
      </c>
      <c r="K122" s="58">
        <v>46028</v>
      </c>
      <c r="L122" s="59">
        <v>3767</v>
      </c>
      <c r="M122" s="63">
        <v>88</v>
      </c>
      <c r="N122" s="10">
        <f>+VLOOKUP(M122,Hoja1!A:B,2,0)</f>
        <v>46029</v>
      </c>
      <c r="O122" s="10" t="s">
        <v>1021</v>
      </c>
      <c r="P122" s="11" t="s">
        <v>1022</v>
      </c>
      <c r="Q122" s="18" t="s">
        <v>83</v>
      </c>
      <c r="R122" s="4" t="str">
        <f t="shared" si="15"/>
        <v>PERSONA NATURAL</v>
      </c>
      <c r="S122" s="59">
        <v>43632205</v>
      </c>
      <c r="T122" s="59" t="s">
        <v>1023</v>
      </c>
      <c r="U122" s="61" t="s">
        <v>84</v>
      </c>
      <c r="V122" s="65">
        <v>45323</v>
      </c>
      <c r="W122" s="10">
        <f t="shared" si="16"/>
        <v>46419</v>
      </c>
      <c r="X122" s="59">
        <v>93151507</v>
      </c>
      <c r="Y122" s="59" t="s">
        <v>1024</v>
      </c>
      <c r="Z122" s="59" t="s">
        <v>1025</v>
      </c>
      <c r="AA122" s="4" t="s">
        <v>266</v>
      </c>
      <c r="AB122" s="4" t="s">
        <v>367</v>
      </c>
      <c r="AC122" s="4" t="s">
        <v>368</v>
      </c>
      <c r="AD122" s="58">
        <v>46030</v>
      </c>
      <c r="AE122" s="58">
        <v>46030</v>
      </c>
      <c r="AF122" s="58">
        <v>46030</v>
      </c>
      <c r="AG122" s="58">
        <v>46295</v>
      </c>
      <c r="AH122" s="10" t="e">
        <f>+VLOOKUP(P122,#REF!,5,0)</f>
        <v>#REF!</v>
      </c>
      <c r="AI122" s="4">
        <f t="shared" si="23"/>
        <v>1</v>
      </c>
      <c r="AJ122" s="58">
        <v>46030</v>
      </c>
      <c r="AK122" s="4">
        <f t="shared" si="17"/>
        <v>0</v>
      </c>
      <c r="AL122" s="4">
        <f t="shared" si="18"/>
        <v>263</v>
      </c>
      <c r="AM122" s="12">
        <f>+VLOOKUP(AA122,Honorarios!A:B,2,0)</f>
        <v>8769565</v>
      </c>
      <c r="AN122" s="12">
        <f t="shared" si="19"/>
        <v>76879853.166666657</v>
      </c>
      <c r="AO122" s="59">
        <v>9240303</v>
      </c>
      <c r="AP122" s="62">
        <v>76879853</v>
      </c>
      <c r="AQ122" s="63" t="s">
        <v>83</v>
      </c>
      <c r="AR122" s="62">
        <v>0</v>
      </c>
      <c r="AS122" s="63" t="s">
        <v>83</v>
      </c>
      <c r="AT122" s="62">
        <v>0</v>
      </c>
      <c r="AU122" s="63" t="s">
        <v>83</v>
      </c>
      <c r="AV122" s="62">
        <v>0</v>
      </c>
      <c r="AW122" s="63" t="s">
        <v>83</v>
      </c>
      <c r="AX122" s="62">
        <v>0</v>
      </c>
      <c r="AY122" s="63" t="s">
        <v>83</v>
      </c>
      <c r="AZ122" s="62">
        <v>0</v>
      </c>
      <c r="BA122" s="63" t="s">
        <v>83</v>
      </c>
      <c r="BB122" s="62">
        <v>0</v>
      </c>
      <c r="BC122" s="63" t="s">
        <v>83</v>
      </c>
      <c r="BD122" s="62">
        <v>0</v>
      </c>
      <c r="BE122" s="13">
        <f t="shared" si="20"/>
        <v>76879853</v>
      </c>
      <c r="BF122" s="59">
        <v>7201407808</v>
      </c>
      <c r="BG122" s="58">
        <v>46029</v>
      </c>
      <c r="BH122" s="59">
        <v>8201407885</v>
      </c>
      <c r="BI122" s="58">
        <v>46030</v>
      </c>
      <c r="BJ122" s="4" t="s">
        <v>89</v>
      </c>
      <c r="BK122" s="4" t="s">
        <v>90</v>
      </c>
      <c r="BL122" s="14" t="s">
        <v>343</v>
      </c>
      <c r="BM122" s="11">
        <f>+VLOOKUP(BL122,Supervisores!A:B,2,0)</f>
        <v>52725332</v>
      </c>
      <c r="BN122" s="16" t="s">
        <v>1026</v>
      </c>
      <c r="BO122" s="16" t="s">
        <v>1027</v>
      </c>
      <c r="BP122" s="58">
        <v>46055</v>
      </c>
      <c r="BQ122" s="65">
        <v>46030</v>
      </c>
      <c r="BR122" s="63" t="s">
        <v>1028</v>
      </c>
      <c r="BS122" s="65">
        <v>46030</v>
      </c>
      <c r="BT122" s="65">
        <v>46482</v>
      </c>
      <c r="BU122" s="65">
        <v>46030</v>
      </c>
      <c r="BV122" s="60" t="s">
        <v>95</v>
      </c>
      <c r="BW122" s="67" t="s">
        <v>96</v>
      </c>
      <c r="BX122" s="60">
        <v>10</v>
      </c>
      <c r="BY122" s="16" t="s">
        <v>1029</v>
      </c>
      <c r="BZ122" s="59"/>
    </row>
    <row r="123" spans="1:78">
      <c r="A123" s="4" t="s">
        <v>76</v>
      </c>
      <c r="B123" s="4">
        <v>123</v>
      </c>
      <c r="C123" s="59"/>
      <c r="D123" s="4" t="str">
        <f t="shared" si="14"/>
        <v>MARLY CARDONA QUINTERO/MARIA FERNANDA PEREZ/GLADYS ENITH ARREDONDO</v>
      </c>
      <c r="E123" s="60" t="s">
        <v>153</v>
      </c>
      <c r="F123" s="5" t="s">
        <v>78</v>
      </c>
      <c r="G123" s="60" t="s">
        <v>187</v>
      </c>
      <c r="H123" s="5" t="s">
        <v>78</v>
      </c>
      <c r="I123" s="5" t="s">
        <v>362</v>
      </c>
      <c r="J123" s="59">
        <v>3042</v>
      </c>
      <c r="K123" s="58">
        <v>46028</v>
      </c>
      <c r="L123" s="59">
        <v>3768</v>
      </c>
      <c r="M123" s="63">
        <v>88</v>
      </c>
      <c r="N123" s="10">
        <f>+VLOOKUP(M123,Hoja1!A:B,2,0)</f>
        <v>46029</v>
      </c>
      <c r="O123" s="10" t="s">
        <v>1030</v>
      </c>
      <c r="P123" s="11" t="s">
        <v>1031</v>
      </c>
      <c r="Q123" s="18" t="s">
        <v>83</v>
      </c>
      <c r="R123" s="4" t="str">
        <f t="shared" si="15"/>
        <v>PERSONA NATURAL</v>
      </c>
      <c r="S123" s="59">
        <v>43093151</v>
      </c>
      <c r="T123" s="59" t="s">
        <v>1032</v>
      </c>
      <c r="U123" s="61" t="s">
        <v>84</v>
      </c>
      <c r="V123" s="58">
        <v>45296</v>
      </c>
      <c r="W123" s="10">
        <f t="shared" si="16"/>
        <v>46392</v>
      </c>
      <c r="X123" s="59">
        <v>93151507</v>
      </c>
      <c r="Y123" s="59" t="s">
        <v>1033</v>
      </c>
      <c r="Z123" s="59" t="s">
        <v>1034</v>
      </c>
      <c r="AA123" s="4" t="s">
        <v>131</v>
      </c>
      <c r="AB123" s="4" t="s">
        <v>367</v>
      </c>
      <c r="AC123" s="4" t="s">
        <v>368</v>
      </c>
      <c r="AD123" s="58">
        <v>46030</v>
      </c>
      <c r="AE123" s="58">
        <v>46030</v>
      </c>
      <c r="AF123" s="58">
        <v>46030</v>
      </c>
      <c r="AG123" s="58">
        <v>46295</v>
      </c>
      <c r="AH123" s="10" t="e">
        <f>+VLOOKUP(P123,#REF!,5,0)</f>
        <v>#REF!</v>
      </c>
      <c r="AI123" s="4">
        <f t="shared" si="23"/>
        <v>1</v>
      </c>
      <c r="AJ123" s="58">
        <v>46030</v>
      </c>
      <c r="AK123" s="4">
        <f t="shared" si="17"/>
        <v>0</v>
      </c>
      <c r="AL123" s="4">
        <f t="shared" si="18"/>
        <v>263</v>
      </c>
      <c r="AM123" s="12">
        <f>+VLOOKUP(AA123,Honorarios!A:B,2,0)</f>
        <v>6576773</v>
      </c>
      <c r="AN123" s="12">
        <f t="shared" si="19"/>
        <v>57656376.633333333</v>
      </c>
      <c r="AO123" s="59">
        <v>9240303</v>
      </c>
      <c r="AP123" s="62">
        <v>28828189</v>
      </c>
      <c r="AQ123" s="63">
        <v>9240301</v>
      </c>
      <c r="AR123" s="64">
        <v>28828188</v>
      </c>
      <c r="AS123" s="63" t="s">
        <v>83</v>
      </c>
      <c r="AT123" s="62">
        <v>0</v>
      </c>
      <c r="AU123" s="63" t="s">
        <v>83</v>
      </c>
      <c r="AV123" s="62">
        <v>0</v>
      </c>
      <c r="AW123" s="63" t="s">
        <v>83</v>
      </c>
      <c r="AX123" s="62">
        <v>0</v>
      </c>
      <c r="AY123" s="63" t="s">
        <v>83</v>
      </c>
      <c r="AZ123" s="62">
        <v>0</v>
      </c>
      <c r="BA123" s="63" t="s">
        <v>83</v>
      </c>
      <c r="BB123" s="62">
        <v>0</v>
      </c>
      <c r="BC123" s="63" t="s">
        <v>83</v>
      </c>
      <c r="BD123" s="62">
        <v>0</v>
      </c>
      <c r="BE123" s="13">
        <f t="shared" si="20"/>
        <v>57656377</v>
      </c>
      <c r="BF123" s="59">
        <v>7201407809</v>
      </c>
      <c r="BG123" s="58">
        <v>46029</v>
      </c>
      <c r="BH123" s="59">
        <v>8201407886</v>
      </c>
      <c r="BI123" s="58">
        <v>46030</v>
      </c>
      <c r="BJ123" s="4" t="s">
        <v>89</v>
      </c>
      <c r="BK123" s="4" t="s">
        <v>90</v>
      </c>
      <c r="BL123" s="14" t="s">
        <v>343</v>
      </c>
      <c r="BM123" s="11">
        <f>+VLOOKUP(BL123,Supervisores!A:B,2,0)</f>
        <v>52725332</v>
      </c>
      <c r="BN123" s="16" t="s">
        <v>1035</v>
      </c>
      <c r="BO123" s="16" t="s">
        <v>1036</v>
      </c>
      <c r="BP123" s="58">
        <v>46055</v>
      </c>
      <c r="BQ123" s="65">
        <v>46030</v>
      </c>
      <c r="BR123" s="63" t="s">
        <v>1037</v>
      </c>
      <c r="BS123" s="65">
        <v>46030</v>
      </c>
      <c r="BT123" s="65">
        <v>46482</v>
      </c>
      <c r="BU123" s="65">
        <v>46030</v>
      </c>
      <c r="BV123" s="60" t="s">
        <v>95</v>
      </c>
      <c r="BW123" s="67" t="s">
        <v>96</v>
      </c>
      <c r="BX123" s="60">
        <v>10</v>
      </c>
      <c r="BY123" s="16" t="s">
        <v>1038</v>
      </c>
      <c r="BZ123" s="59"/>
    </row>
    <row r="124" spans="1:78">
      <c r="A124" s="4" t="s">
        <v>76</v>
      </c>
      <c r="B124" s="4">
        <v>124</v>
      </c>
      <c r="C124" s="59"/>
      <c r="D124" s="4" t="str">
        <f t="shared" si="14"/>
        <v>NIDIA BEDOYA LORA/MARIA FERNANDA PEREZ/GLADYS ENITH ARREDONDO</v>
      </c>
      <c r="E124" s="60" t="s">
        <v>197</v>
      </c>
      <c r="F124" s="5" t="s">
        <v>78</v>
      </c>
      <c r="G124" s="60" t="s">
        <v>187</v>
      </c>
      <c r="H124" s="5" t="s">
        <v>78</v>
      </c>
      <c r="I124" s="5" t="s">
        <v>362</v>
      </c>
      <c r="J124" s="59">
        <v>3043</v>
      </c>
      <c r="K124" s="58">
        <v>46028</v>
      </c>
      <c r="L124" s="59">
        <v>3769</v>
      </c>
      <c r="M124" s="63">
        <v>88</v>
      </c>
      <c r="N124" s="10">
        <f>+VLOOKUP(M124,Hoja1!A:B,2,0)</f>
        <v>46029</v>
      </c>
      <c r="O124" s="10" t="s">
        <v>1039</v>
      </c>
      <c r="P124" s="11" t="s">
        <v>1040</v>
      </c>
      <c r="Q124" s="18" t="s">
        <v>83</v>
      </c>
      <c r="R124" s="4" t="str">
        <f t="shared" si="15"/>
        <v>PERSONA NATURAL</v>
      </c>
      <c r="S124" s="59">
        <v>1128465254</v>
      </c>
      <c r="T124" s="59" t="s">
        <v>1041</v>
      </c>
      <c r="U124" s="61" t="s">
        <v>84</v>
      </c>
      <c r="V124" s="58">
        <v>45342</v>
      </c>
      <c r="W124" s="10">
        <f t="shared" si="16"/>
        <v>46438</v>
      </c>
      <c r="X124" s="59">
        <v>93151507</v>
      </c>
      <c r="Y124" s="59" t="s">
        <v>1042</v>
      </c>
      <c r="Z124" s="59" t="s">
        <v>1043</v>
      </c>
      <c r="AA124" s="4" t="s">
        <v>131</v>
      </c>
      <c r="AB124" s="4" t="s">
        <v>367</v>
      </c>
      <c r="AC124" s="4" t="s">
        <v>368</v>
      </c>
      <c r="AD124" s="58">
        <v>46030</v>
      </c>
      <c r="AE124" s="58">
        <v>46030</v>
      </c>
      <c r="AF124" s="58">
        <v>46030</v>
      </c>
      <c r="AG124" s="58">
        <v>46203</v>
      </c>
      <c r="AH124" s="10" t="e">
        <f>+VLOOKUP(P124,#REF!,5,0)</f>
        <v>#REF!</v>
      </c>
      <c r="AI124" s="4">
        <f t="shared" si="23"/>
        <v>1</v>
      </c>
      <c r="AJ124" s="58">
        <v>46030</v>
      </c>
      <c r="AK124" s="4">
        <f t="shared" si="17"/>
        <v>0</v>
      </c>
      <c r="AL124" s="4">
        <f t="shared" si="18"/>
        <v>173</v>
      </c>
      <c r="AM124" s="12">
        <f>+VLOOKUP(AA124,Honorarios!A:B,2,0)</f>
        <v>6576773</v>
      </c>
      <c r="AN124" s="12">
        <f t="shared" si="19"/>
        <v>37926057.633333333</v>
      </c>
      <c r="AO124" s="59">
        <v>9240305</v>
      </c>
      <c r="AP124" s="62">
        <v>37926058</v>
      </c>
      <c r="AQ124" s="63" t="s">
        <v>83</v>
      </c>
      <c r="AR124" s="62">
        <v>0</v>
      </c>
      <c r="AS124" s="63" t="s">
        <v>83</v>
      </c>
      <c r="AT124" s="62">
        <v>0</v>
      </c>
      <c r="AU124" s="63" t="s">
        <v>83</v>
      </c>
      <c r="AV124" s="62">
        <v>0</v>
      </c>
      <c r="AW124" s="63" t="s">
        <v>83</v>
      </c>
      <c r="AX124" s="62">
        <v>0</v>
      </c>
      <c r="AY124" s="63" t="s">
        <v>83</v>
      </c>
      <c r="AZ124" s="62">
        <v>0</v>
      </c>
      <c r="BA124" s="63" t="s">
        <v>83</v>
      </c>
      <c r="BB124" s="62">
        <v>0</v>
      </c>
      <c r="BC124" s="63" t="s">
        <v>83</v>
      </c>
      <c r="BD124" s="62">
        <v>0</v>
      </c>
      <c r="BE124" s="13">
        <f t="shared" si="20"/>
        <v>37926058</v>
      </c>
      <c r="BF124" s="59">
        <v>7201407810</v>
      </c>
      <c r="BG124" s="58">
        <v>46029</v>
      </c>
      <c r="BH124" s="59">
        <v>8201407887</v>
      </c>
      <c r="BI124" s="58">
        <v>46030</v>
      </c>
      <c r="BJ124" s="4" t="s">
        <v>89</v>
      </c>
      <c r="BK124" s="4" t="s">
        <v>90</v>
      </c>
      <c r="BL124" s="14" t="s">
        <v>343</v>
      </c>
      <c r="BM124" s="11">
        <f>+VLOOKUP(BL124,Supervisores!A:B,2,0)</f>
        <v>52725332</v>
      </c>
      <c r="BN124" s="16" t="s">
        <v>1044</v>
      </c>
      <c r="BO124" s="16" t="s">
        <v>1045</v>
      </c>
      <c r="BP124" s="58">
        <v>46055</v>
      </c>
      <c r="BQ124" s="65" t="s">
        <v>83</v>
      </c>
      <c r="BR124" s="65" t="s">
        <v>83</v>
      </c>
      <c r="BS124" s="65" t="s">
        <v>83</v>
      </c>
      <c r="BT124" s="65" t="s">
        <v>83</v>
      </c>
      <c r="BU124" s="65" t="s">
        <v>83</v>
      </c>
      <c r="BV124" s="60" t="s">
        <v>95</v>
      </c>
      <c r="BW124" s="67" t="s">
        <v>96</v>
      </c>
      <c r="BX124" s="60">
        <v>8</v>
      </c>
      <c r="BY124" s="16" t="s">
        <v>1046</v>
      </c>
      <c r="BZ124" s="59"/>
    </row>
    <row r="125" spans="1:78">
      <c r="A125" s="4" t="s">
        <v>76</v>
      </c>
      <c r="B125" s="4">
        <v>125</v>
      </c>
      <c r="C125" s="59"/>
      <c r="D125" s="4" t="str">
        <f t="shared" si="14"/>
        <v>JOHNATTAN STEVEN OROZCO/MARIA FERNANDA PEREZ/LAURA CRISTINA ZAPATA VASQUEZ</v>
      </c>
      <c r="E125" s="60" t="s">
        <v>77</v>
      </c>
      <c r="F125" s="5" t="s">
        <v>78</v>
      </c>
      <c r="G125" s="60" t="s">
        <v>187</v>
      </c>
      <c r="H125" s="5" t="s">
        <v>78</v>
      </c>
      <c r="I125" s="60" t="s">
        <v>80</v>
      </c>
      <c r="J125" s="59">
        <v>3086</v>
      </c>
      <c r="K125" s="58">
        <v>46028</v>
      </c>
      <c r="L125" s="59">
        <v>3771</v>
      </c>
      <c r="M125" s="63">
        <v>88</v>
      </c>
      <c r="N125" s="10">
        <f>+VLOOKUP(M125,Hoja1!A:B,2,0)</f>
        <v>46029</v>
      </c>
      <c r="O125" s="10" t="s">
        <v>1047</v>
      </c>
      <c r="P125" s="11" t="s">
        <v>1048</v>
      </c>
      <c r="Q125" s="18" t="s">
        <v>83</v>
      </c>
      <c r="R125" s="4" t="str">
        <f t="shared" si="15"/>
        <v>PERSONA NATURAL</v>
      </c>
      <c r="S125" s="59">
        <v>1037621052</v>
      </c>
      <c r="T125" s="59" t="s">
        <v>1049</v>
      </c>
      <c r="U125" s="61" t="s">
        <v>84</v>
      </c>
      <c r="V125" s="58">
        <v>46006</v>
      </c>
      <c r="W125" s="10">
        <f t="shared" si="16"/>
        <v>47102</v>
      </c>
      <c r="X125" s="59">
        <v>93151501</v>
      </c>
      <c r="Y125" s="59" t="s">
        <v>1050</v>
      </c>
      <c r="Z125" s="59" t="s">
        <v>1051</v>
      </c>
      <c r="AA125" s="4" t="s">
        <v>86</v>
      </c>
      <c r="AB125" s="4" t="s">
        <v>87</v>
      </c>
      <c r="AC125" s="4" t="s">
        <v>238</v>
      </c>
      <c r="AD125" s="58">
        <v>46030</v>
      </c>
      <c r="AE125" s="58">
        <v>46030</v>
      </c>
      <c r="AF125" s="58">
        <v>46030</v>
      </c>
      <c r="AG125" s="58">
        <v>46295</v>
      </c>
      <c r="AH125" s="10" t="e">
        <f>+VLOOKUP(P125,#REF!,5,0)</f>
        <v>#REF!</v>
      </c>
      <c r="AI125" s="4">
        <f t="shared" si="23"/>
        <v>1</v>
      </c>
      <c r="AJ125" s="58">
        <v>46030</v>
      </c>
      <c r="AK125" s="4">
        <f t="shared" si="17"/>
        <v>0</v>
      </c>
      <c r="AL125" s="4">
        <f t="shared" si="18"/>
        <v>263</v>
      </c>
      <c r="AM125" s="12">
        <f>+VLOOKUP(AA125,Honorarios!A:B,2,0)</f>
        <v>7308240</v>
      </c>
      <c r="AN125" s="12">
        <f t="shared" si="19"/>
        <v>64068904</v>
      </c>
      <c r="AO125" s="59">
        <v>9240298</v>
      </c>
      <c r="AP125" s="62">
        <v>64068904</v>
      </c>
      <c r="AQ125" s="63" t="s">
        <v>83</v>
      </c>
      <c r="AR125" s="62">
        <v>0</v>
      </c>
      <c r="AS125" s="63" t="s">
        <v>83</v>
      </c>
      <c r="AT125" s="62">
        <v>0</v>
      </c>
      <c r="AU125" s="63" t="s">
        <v>83</v>
      </c>
      <c r="AV125" s="62">
        <v>0</v>
      </c>
      <c r="AW125" s="63" t="s">
        <v>83</v>
      </c>
      <c r="AX125" s="62">
        <v>0</v>
      </c>
      <c r="AY125" s="63" t="s">
        <v>83</v>
      </c>
      <c r="AZ125" s="62">
        <v>0</v>
      </c>
      <c r="BA125" s="63" t="s">
        <v>83</v>
      </c>
      <c r="BB125" s="62">
        <v>0</v>
      </c>
      <c r="BC125" s="63" t="s">
        <v>83</v>
      </c>
      <c r="BD125" s="62">
        <v>0</v>
      </c>
      <c r="BE125" s="13">
        <f t="shared" si="20"/>
        <v>64068904</v>
      </c>
      <c r="BF125" s="59">
        <v>7201407827</v>
      </c>
      <c r="BG125" s="58">
        <v>46029</v>
      </c>
      <c r="BH125" s="59">
        <v>8201407904</v>
      </c>
      <c r="BI125" s="58">
        <v>46030</v>
      </c>
      <c r="BJ125" s="4" t="s">
        <v>89</v>
      </c>
      <c r="BK125" s="4" t="s">
        <v>90</v>
      </c>
      <c r="BL125" s="14" t="s">
        <v>220</v>
      </c>
      <c r="BM125" s="11">
        <f>+VLOOKUP(BL125,Supervisores!A:B,2,0)</f>
        <v>43617827</v>
      </c>
      <c r="BN125" s="16" t="s">
        <v>1052</v>
      </c>
      <c r="BO125" s="16" t="s">
        <v>1053</v>
      </c>
      <c r="BP125" s="58">
        <v>46055</v>
      </c>
      <c r="BQ125" s="65">
        <v>46030</v>
      </c>
      <c r="BR125" s="63" t="s">
        <v>1054</v>
      </c>
      <c r="BS125" s="65">
        <v>46030</v>
      </c>
      <c r="BT125" s="65">
        <v>46482</v>
      </c>
      <c r="BU125" s="65">
        <v>46030</v>
      </c>
      <c r="BV125" s="60" t="s">
        <v>95</v>
      </c>
      <c r="BW125" s="67" t="s">
        <v>96</v>
      </c>
      <c r="BX125" s="60">
        <v>10</v>
      </c>
      <c r="BY125" s="16" t="s">
        <v>1055</v>
      </c>
      <c r="BZ125" s="59"/>
    </row>
    <row r="126" spans="1:78">
      <c r="A126" s="81" t="s">
        <v>76</v>
      </c>
      <c r="B126" s="81">
        <v>126</v>
      </c>
      <c r="C126" s="82"/>
      <c r="D126" s="81" t="str">
        <f t="shared" si="14"/>
        <v>MARLY CARDONA QUINTERO/MARIA FERNANDA PEREZ/GLADYS ENITH ARREDONDO</v>
      </c>
      <c r="E126" s="82" t="s">
        <v>153</v>
      </c>
      <c r="F126" s="81" t="s">
        <v>78</v>
      </c>
      <c r="G126" s="82" t="s">
        <v>187</v>
      </c>
      <c r="H126" s="81" t="s">
        <v>78</v>
      </c>
      <c r="I126" s="81" t="s">
        <v>362</v>
      </c>
      <c r="J126" s="82">
        <v>3056</v>
      </c>
      <c r="K126" s="83">
        <v>46028</v>
      </c>
      <c r="L126" s="82">
        <v>3770</v>
      </c>
      <c r="M126" s="84">
        <v>88</v>
      </c>
      <c r="N126" s="85">
        <f>+VLOOKUP(M126,Hoja1!A:B,2,0)</f>
        <v>46029</v>
      </c>
      <c r="O126" s="122" t="s">
        <v>1056</v>
      </c>
      <c r="P126" s="86" t="s">
        <v>1057</v>
      </c>
      <c r="Q126" s="87" t="s">
        <v>83</v>
      </c>
      <c r="R126" s="82" t="str">
        <f t="shared" si="15"/>
        <v>PERSONA NATURAL</v>
      </c>
      <c r="S126" s="82">
        <v>1054864</v>
      </c>
      <c r="T126" s="82" t="s">
        <v>1058</v>
      </c>
      <c r="U126" s="88" t="s">
        <v>102</v>
      </c>
      <c r="V126" s="83">
        <v>45476</v>
      </c>
      <c r="W126" s="85">
        <f t="shared" si="16"/>
        <v>46571</v>
      </c>
      <c r="X126" s="82">
        <v>93151507</v>
      </c>
      <c r="Y126" s="82" t="s">
        <v>1059</v>
      </c>
      <c r="Z126" s="82" t="s">
        <v>1060</v>
      </c>
      <c r="AA126" s="81" t="s">
        <v>86</v>
      </c>
      <c r="AB126" s="81" t="s">
        <v>367</v>
      </c>
      <c r="AC126" s="81" t="s">
        <v>368</v>
      </c>
      <c r="AD126" s="83">
        <v>46030</v>
      </c>
      <c r="AE126" s="83">
        <v>46030</v>
      </c>
      <c r="AF126" s="83">
        <v>46030</v>
      </c>
      <c r="AG126" s="83">
        <v>46203</v>
      </c>
      <c r="AH126" s="83" t="e">
        <f>+VLOOKUP(P126,#REF!,5,0)</f>
        <v>#REF!</v>
      </c>
      <c r="AI126" s="81">
        <f>DAYS360(N126,AD126,FALSE)</f>
        <v>1</v>
      </c>
      <c r="AJ126" s="83">
        <v>46030</v>
      </c>
      <c r="AK126" s="81">
        <f t="shared" si="17"/>
        <v>0</v>
      </c>
      <c r="AL126" s="81">
        <f t="shared" si="18"/>
        <v>173</v>
      </c>
      <c r="AM126" s="89">
        <f>+VLOOKUP(AA126,Honorarios!A:B,2,0)</f>
        <v>7308240</v>
      </c>
      <c r="AN126" s="89">
        <f t="shared" si="19"/>
        <v>42144184</v>
      </c>
      <c r="AO126" s="82">
        <v>9240305</v>
      </c>
      <c r="AP126" s="90">
        <v>42144184</v>
      </c>
      <c r="AQ126" s="84" t="s">
        <v>83</v>
      </c>
      <c r="AR126" s="90">
        <v>0</v>
      </c>
      <c r="AS126" s="84" t="s">
        <v>83</v>
      </c>
      <c r="AT126" s="90">
        <v>0</v>
      </c>
      <c r="AU126" s="84" t="s">
        <v>83</v>
      </c>
      <c r="AV126" s="90">
        <v>0</v>
      </c>
      <c r="AW126" s="84" t="s">
        <v>83</v>
      </c>
      <c r="AX126" s="90">
        <v>0</v>
      </c>
      <c r="AY126" s="84" t="s">
        <v>83</v>
      </c>
      <c r="AZ126" s="90">
        <v>0</v>
      </c>
      <c r="BA126" s="84" t="s">
        <v>83</v>
      </c>
      <c r="BB126" s="90">
        <v>0</v>
      </c>
      <c r="BC126" s="84" t="s">
        <v>83</v>
      </c>
      <c r="BD126" s="90">
        <v>0</v>
      </c>
      <c r="BE126" s="91">
        <f t="shared" si="20"/>
        <v>42144184</v>
      </c>
      <c r="BF126" s="82">
        <v>7201407824</v>
      </c>
      <c r="BG126" s="83">
        <v>46029</v>
      </c>
      <c r="BH126" s="82">
        <v>8201407901</v>
      </c>
      <c r="BI126" s="83">
        <v>46030</v>
      </c>
      <c r="BJ126" s="81" t="s">
        <v>89</v>
      </c>
      <c r="BK126" s="81" t="s">
        <v>90</v>
      </c>
      <c r="BL126" s="92" t="s">
        <v>343</v>
      </c>
      <c r="BM126" s="86">
        <f>+VLOOKUP(BL126,Supervisores!A:B,2,0)</f>
        <v>52725332</v>
      </c>
      <c r="BN126" s="123" t="s">
        <v>1061</v>
      </c>
      <c r="BO126" s="123" t="s">
        <v>1062</v>
      </c>
      <c r="BP126" s="83">
        <v>46056</v>
      </c>
      <c r="BQ126" s="93" t="s">
        <v>83</v>
      </c>
      <c r="BR126" s="93" t="s">
        <v>83</v>
      </c>
      <c r="BS126" s="93" t="s">
        <v>83</v>
      </c>
      <c r="BT126" s="93" t="s">
        <v>83</v>
      </c>
      <c r="BU126" s="93" t="s">
        <v>83</v>
      </c>
      <c r="BV126" s="82" t="s">
        <v>95</v>
      </c>
      <c r="BW126" s="88" t="s">
        <v>96</v>
      </c>
      <c r="BX126" s="82">
        <v>8</v>
      </c>
      <c r="BY126" s="123" t="s">
        <v>1063</v>
      </c>
      <c r="BZ126" s="82" t="s">
        <v>739</v>
      </c>
    </row>
    <row r="127" spans="1:78">
      <c r="A127" s="4" t="s">
        <v>76</v>
      </c>
      <c r="B127" s="4">
        <v>127</v>
      </c>
      <c r="C127" s="59"/>
      <c r="D127" s="4" t="str">
        <f t="shared" si="14"/>
        <v>JOHNATTAN STEVEN OROZCO/MARIA FERNANDA PEREZ/LAURA CRISTINA ZAPATA VASQUEZ</v>
      </c>
      <c r="E127" s="60" t="s">
        <v>77</v>
      </c>
      <c r="F127" s="5" t="s">
        <v>78</v>
      </c>
      <c r="G127" s="60" t="s">
        <v>187</v>
      </c>
      <c r="H127" s="5" t="s">
        <v>78</v>
      </c>
      <c r="I127" s="60" t="s">
        <v>80</v>
      </c>
      <c r="J127" s="59">
        <v>3102</v>
      </c>
      <c r="K127" s="58">
        <v>46028</v>
      </c>
      <c r="L127" s="59">
        <v>3772</v>
      </c>
      <c r="M127" s="63">
        <v>88</v>
      </c>
      <c r="N127" s="10">
        <f>+VLOOKUP(M127,Hoja1!A:B,2,0)</f>
        <v>46029</v>
      </c>
      <c r="O127" s="10" t="s">
        <v>1064</v>
      </c>
      <c r="P127" s="11" t="s">
        <v>1065</v>
      </c>
      <c r="Q127" s="18" t="s">
        <v>83</v>
      </c>
      <c r="R127" s="4" t="str">
        <f t="shared" si="15"/>
        <v>PERSONA NATURAL</v>
      </c>
      <c r="S127" s="59">
        <v>71361089</v>
      </c>
      <c r="T127" s="59" t="s">
        <v>1066</v>
      </c>
      <c r="U127" s="61" t="s">
        <v>102</v>
      </c>
      <c r="V127" s="58">
        <v>45924</v>
      </c>
      <c r="W127" s="10">
        <f t="shared" ref="W127:W158" si="24">+EDATE(V127,36)</f>
        <v>47020</v>
      </c>
      <c r="X127" s="59" t="s">
        <v>1067</v>
      </c>
      <c r="Y127" s="59" t="s">
        <v>1068</v>
      </c>
      <c r="Z127" s="59" t="s">
        <v>1069</v>
      </c>
      <c r="AA127" s="4" t="s">
        <v>140</v>
      </c>
      <c r="AB127" s="4" t="s">
        <v>87</v>
      </c>
      <c r="AC127" s="4" t="s">
        <v>392</v>
      </c>
      <c r="AD127" s="58">
        <v>46030</v>
      </c>
      <c r="AE127" s="58">
        <v>46030</v>
      </c>
      <c r="AF127" s="58">
        <v>46030</v>
      </c>
      <c r="AG127" s="58">
        <v>46295</v>
      </c>
      <c r="AH127" s="10" t="e">
        <f>+VLOOKUP(P127,#REF!,5,0)</f>
        <v>#REF!</v>
      </c>
      <c r="AI127" s="4">
        <f t="shared" ref="AI127:AI142" si="25">DAYS360(N127,AD127,(FALSE))</f>
        <v>1</v>
      </c>
      <c r="AJ127" s="58">
        <v>46030</v>
      </c>
      <c r="AK127" s="4">
        <f t="shared" si="17"/>
        <v>0</v>
      </c>
      <c r="AL127" s="4">
        <f t="shared" si="18"/>
        <v>263</v>
      </c>
      <c r="AM127" s="12">
        <f>+VLOOKUP(AA127,Honorarios!A:B,2,0)</f>
        <v>5164679</v>
      </c>
      <c r="AN127" s="12">
        <f t="shared" si="19"/>
        <v>45277019.233333334</v>
      </c>
      <c r="AO127" s="59">
        <v>9240298</v>
      </c>
      <c r="AP127" s="62">
        <v>45277019</v>
      </c>
      <c r="AQ127" s="63" t="s">
        <v>83</v>
      </c>
      <c r="AR127" s="62">
        <v>0</v>
      </c>
      <c r="AS127" s="63" t="s">
        <v>83</v>
      </c>
      <c r="AT127" s="62">
        <v>0</v>
      </c>
      <c r="AU127" s="63" t="s">
        <v>83</v>
      </c>
      <c r="AV127" s="62">
        <v>0</v>
      </c>
      <c r="AW127" s="63" t="s">
        <v>83</v>
      </c>
      <c r="AX127" s="62">
        <v>0</v>
      </c>
      <c r="AY127" s="63" t="s">
        <v>83</v>
      </c>
      <c r="AZ127" s="62">
        <v>0</v>
      </c>
      <c r="BA127" s="63" t="s">
        <v>83</v>
      </c>
      <c r="BB127" s="62">
        <v>0</v>
      </c>
      <c r="BC127" s="63" t="s">
        <v>83</v>
      </c>
      <c r="BD127" s="62">
        <v>0</v>
      </c>
      <c r="BE127" s="13">
        <f t="shared" si="20"/>
        <v>45277019</v>
      </c>
      <c r="BF127" s="59">
        <v>7201407844</v>
      </c>
      <c r="BG127" s="58">
        <v>46029</v>
      </c>
      <c r="BH127" s="59">
        <v>8201407921</v>
      </c>
      <c r="BI127" s="58">
        <v>46030</v>
      </c>
      <c r="BJ127" s="4" t="s">
        <v>89</v>
      </c>
      <c r="BK127" s="4" t="s">
        <v>90</v>
      </c>
      <c r="BL127" s="14" t="s">
        <v>393</v>
      </c>
      <c r="BM127" s="11">
        <f>+VLOOKUP(BL127,Supervisores!A:B,2,0)</f>
        <v>43420806</v>
      </c>
      <c r="BN127" s="15" t="s">
        <v>1070</v>
      </c>
      <c r="BO127" s="16" t="s">
        <v>1071</v>
      </c>
      <c r="BP127" s="58">
        <v>46056</v>
      </c>
      <c r="BQ127" s="65" t="s">
        <v>83</v>
      </c>
      <c r="BR127" s="65" t="s">
        <v>83</v>
      </c>
      <c r="BS127" s="65" t="s">
        <v>83</v>
      </c>
      <c r="BT127" s="65" t="s">
        <v>83</v>
      </c>
      <c r="BU127" s="65" t="s">
        <v>83</v>
      </c>
      <c r="BV127" s="60" t="s">
        <v>95</v>
      </c>
      <c r="BW127" s="67" t="s">
        <v>96</v>
      </c>
      <c r="BX127" s="60">
        <v>8</v>
      </c>
      <c r="BY127" s="16" t="s">
        <v>1072</v>
      </c>
      <c r="BZ127" s="59"/>
    </row>
    <row r="128" spans="1:78">
      <c r="A128" s="4" t="s">
        <v>76</v>
      </c>
      <c r="B128" s="4">
        <v>108</v>
      </c>
      <c r="C128" s="59"/>
      <c r="D128" s="4" t="str">
        <f>+CONCATENATE(E128,F128,G128,H128,I128)</f>
        <v>JOHNATTAN STEVEN OROZCO/MARÍA NOHEMY ZULETA MONTOYA/JOSE DAVID RAMIREZ ABRAHAM</v>
      </c>
      <c r="E128" s="60" t="s">
        <v>77</v>
      </c>
      <c r="F128" s="5" t="s">
        <v>78</v>
      </c>
      <c r="G128" s="60" t="s">
        <v>79</v>
      </c>
      <c r="H128" s="5" t="s">
        <v>78</v>
      </c>
      <c r="I128" s="60" t="s">
        <v>209</v>
      </c>
      <c r="J128" s="59">
        <v>3027</v>
      </c>
      <c r="K128" s="58">
        <v>46028</v>
      </c>
      <c r="L128" s="59">
        <v>3752</v>
      </c>
      <c r="M128" s="63">
        <v>88</v>
      </c>
      <c r="N128" s="10">
        <f>+VLOOKUP(M128,Hoja1!A:B,2,0)</f>
        <v>46029</v>
      </c>
      <c r="O128" s="10" t="s">
        <v>1073</v>
      </c>
      <c r="P128" s="63" t="s">
        <v>1074</v>
      </c>
      <c r="Q128" s="61" t="s">
        <v>83</v>
      </c>
      <c r="R128" s="4" t="str">
        <f>IF(ISNUMBER(FIND("-",S128)),"PERSONA JURIDICA","PERSONA NATURAL")</f>
        <v>PERSONA NATURAL</v>
      </c>
      <c r="S128" s="102">
        <v>1035832978</v>
      </c>
      <c r="T128" s="102" t="s">
        <v>1075</v>
      </c>
      <c r="U128" s="61" t="s">
        <v>102</v>
      </c>
      <c r="V128" s="58">
        <v>45189</v>
      </c>
      <c r="W128" s="10">
        <f t="shared" si="24"/>
        <v>46285</v>
      </c>
      <c r="X128" s="59">
        <v>93151507</v>
      </c>
      <c r="Y128" s="59" t="s">
        <v>1076</v>
      </c>
      <c r="Z128" s="59" t="str">
        <f>+UPPER(Y128)</f>
        <v>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v>
      </c>
      <c r="AA128" s="4" t="s">
        <v>149</v>
      </c>
      <c r="AB128" s="4" t="s">
        <v>172</v>
      </c>
      <c r="AC128" s="4" t="s">
        <v>896</v>
      </c>
      <c r="AD128" s="58">
        <v>46030</v>
      </c>
      <c r="AE128" s="58">
        <v>46030</v>
      </c>
      <c r="AF128" s="58">
        <v>46030</v>
      </c>
      <c r="AG128" s="58">
        <v>46295</v>
      </c>
      <c r="AH128" s="10" t="e">
        <f>+VLOOKUP(P128,#REF!,5,0)</f>
        <v>#REF!</v>
      </c>
      <c r="AI128" s="4">
        <f t="shared" si="25"/>
        <v>1</v>
      </c>
      <c r="AJ128" s="58">
        <v>46030</v>
      </c>
      <c r="AK128" s="4">
        <f>DAYS360(AJ128,AF128,(FALSE))</f>
        <v>0</v>
      </c>
      <c r="AL128" s="4">
        <f>(YEAR(AG128)-YEAR(AF128))*360 + (MONTH(AG128)-MONTH(AF128))*30 + (DAY(AG128)-DAY(AF128))+1</f>
        <v>263</v>
      </c>
      <c r="AM128" s="12">
        <f>+VLOOKUP(AA128,Honorarios!A:B,2,0)</f>
        <v>5846908</v>
      </c>
      <c r="AN128" s="12">
        <f>+AM128/30*AL128</f>
        <v>51257893.466666661</v>
      </c>
      <c r="AO128" s="59">
        <v>9240304</v>
      </c>
      <c r="AP128" s="62">
        <v>51257893</v>
      </c>
      <c r="AQ128" s="63" t="s">
        <v>83</v>
      </c>
      <c r="AR128" s="62">
        <v>0</v>
      </c>
      <c r="AS128" s="63" t="s">
        <v>83</v>
      </c>
      <c r="AT128" s="62">
        <v>0</v>
      </c>
      <c r="AU128" s="63" t="s">
        <v>83</v>
      </c>
      <c r="AV128" s="62">
        <v>0</v>
      </c>
      <c r="AW128" s="63" t="s">
        <v>83</v>
      </c>
      <c r="AX128" s="62">
        <v>0</v>
      </c>
      <c r="AY128" s="63" t="s">
        <v>83</v>
      </c>
      <c r="AZ128" s="62">
        <v>0</v>
      </c>
      <c r="BA128" s="63" t="s">
        <v>83</v>
      </c>
      <c r="BB128" s="62">
        <v>0</v>
      </c>
      <c r="BC128" s="63" t="s">
        <v>83</v>
      </c>
      <c r="BD128" s="62">
        <v>0</v>
      </c>
      <c r="BE128" s="13">
        <f>+SUM(BD128,BB128,AZ128,AX128,AV128,AT128,AR128,AP128)</f>
        <v>51257893</v>
      </c>
      <c r="BF128" s="59">
        <v>7201407801</v>
      </c>
      <c r="BG128" s="58">
        <v>46029</v>
      </c>
      <c r="BH128" s="59">
        <v>8201407871</v>
      </c>
      <c r="BI128" s="58">
        <v>46030</v>
      </c>
      <c r="BJ128" s="4" t="s">
        <v>89</v>
      </c>
      <c r="BK128" s="4" t="s">
        <v>90</v>
      </c>
      <c r="BL128" s="14" t="s">
        <v>91</v>
      </c>
      <c r="BM128" s="11">
        <f>+VLOOKUP(BL128,Supervisores!A:B,2,0)</f>
        <v>98552967</v>
      </c>
      <c r="BN128" s="16" t="s">
        <v>1077</v>
      </c>
      <c r="BO128" s="15" t="s">
        <v>1078</v>
      </c>
      <c r="BP128" s="58">
        <v>46056</v>
      </c>
      <c r="BQ128" s="65">
        <v>46030</v>
      </c>
      <c r="BR128" s="63" t="s">
        <v>1079</v>
      </c>
      <c r="BS128" s="65">
        <v>46030</v>
      </c>
      <c r="BT128" s="65">
        <v>46482</v>
      </c>
      <c r="BU128" s="65">
        <v>46030</v>
      </c>
      <c r="BV128" s="60" t="s">
        <v>95</v>
      </c>
      <c r="BW128" s="67" t="s">
        <v>96</v>
      </c>
      <c r="BX128" s="60">
        <v>10</v>
      </c>
      <c r="BY128" s="16" t="s">
        <v>1080</v>
      </c>
      <c r="BZ128" s="59"/>
    </row>
    <row r="129" spans="1:78">
      <c r="A129" s="4" t="s">
        <v>76</v>
      </c>
      <c r="B129" s="4">
        <v>128</v>
      </c>
      <c r="C129" s="59"/>
      <c r="D129" s="4" t="str">
        <f t="shared" si="14"/>
        <v>NIDIA BEDOYA LORA/JUAN PABLO GARCIA BEDOYA/LAURA CRISTINA ZAPATA VASQUEZ</v>
      </c>
      <c r="E129" s="60" t="s">
        <v>197</v>
      </c>
      <c r="F129" s="5" t="s">
        <v>78</v>
      </c>
      <c r="G129" s="60" t="s">
        <v>165</v>
      </c>
      <c r="H129" s="5" t="s">
        <v>78</v>
      </c>
      <c r="I129" s="60" t="s">
        <v>80</v>
      </c>
      <c r="J129" s="59">
        <v>3090</v>
      </c>
      <c r="K129" s="58">
        <v>46028</v>
      </c>
      <c r="L129" s="59">
        <v>3773</v>
      </c>
      <c r="M129" s="63">
        <v>88</v>
      </c>
      <c r="N129" s="10">
        <f>+VLOOKUP(M129,Hoja1!A:B,2,0)</f>
        <v>46029</v>
      </c>
      <c r="O129" s="10" t="s">
        <v>1081</v>
      </c>
      <c r="P129" s="11" t="s">
        <v>1082</v>
      </c>
      <c r="Q129" s="18" t="s">
        <v>83</v>
      </c>
      <c r="R129" s="4" t="str">
        <f t="shared" si="15"/>
        <v>PERSONA NATURAL</v>
      </c>
      <c r="S129" s="59">
        <v>43590118</v>
      </c>
      <c r="T129" s="59" t="s">
        <v>1083</v>
      </c>
      <c r="U129" s="61" t="s">
        <v>84</v>
      </c>
      <c r="V129" s="58">
        <v>45448</v>
      </c>
      <c r="W129" s="10">
        <f t="shared" si="24"/>
        <v>46543</v>
      </c>
      <c r="X129" s="59">
        <v>93151507</v>
      </c>
      <c r="Y129" s="59" t="s">
        <v>1084</v>
      </c>
      <c r="Z129" s="59" t="s">
        <v>1085</v>
      </c>
      <c r="AA129" s="4" t="s">
        <v>266</v>
      </c>
      <c r="AB129" s="4" t="s">
        <v>87</v>
      </c>
      <c r="AC129" s="4" t="s">
        <v>760</v>
      </c>
      <c r="AD129" s="58">
        <v>46030</v>
      </c>
      <c r="AE129" s="58">
        <v>46030</v>
      </c>
      <c r="AF129" s="58">
        <v>46030</v>
      </c>
      <c r="AG129" s="58">
        <v>46295</v>
      </c>
      <c r="AH129" s="10" t="e">
        <f>+VLOOKUP(P129,#REF!,5,0)</f>
        <v>#REF!</v>
      </c>
      <c r="AI129" s="4">
        <f t="shared" si="25"/>
        <v>1</v>
      </c>
      <c r="AJ129" s="58">
        <v>46030</v>
      </c>
      <c r="AK129" s="4">
        <f t="shared" si="17"/>
        <v>0</v>
      </c>
      <c r="AL129" s="4">
        <f t="shared" si="18"/>
        <v>263</v>
      </c>
      <c r="AM129" s="12">
        <f>+VLOOKUP(AA129,Honorarios!A:B,2,0)</f>
        <v>8769565</v>
      </c>
      <c r="AN129" s="12">
        <f t="shared" si="19"/>
        <v>76879853.166666657</v>
      </c>
      <c r="AO129" s="59">
        <v>9240301</v>
      </c>
      <c r="AP129" s="62">
        <v>76879853</v>
      </c>
      <c r="AQ129" s="63" t="s">
        <v>83</v>
      </c>
      <c r="AR129" s="62">
        <v>0</v>
      </c>
      <c r="AS129" s="63" t="s">
        <v>83</v>
      </c>
      <c r="AT129" s="62">
        <v>0</v>
      </c>
      <c r="AU129" s="63" t="s">
        <v>83</v>
      </c>
      <c r="AV129" s="62">
        <v>0</v>
      </c>
      <c r="AW129" s="63" t="s">
        <v>83</v>
      </c>
      <c r="AX129" s="62">
        <v>0</v>
      </c>
      <c r="AY129" s="63" t="s">
        <v>83</v>
      </c>
      <c r="AZ129" s="62">
        <v>0</v>
      </c>
      <c r="BA129" s="63" t="s">
        <v>83</v>
      </c>
      <c r="BB129" s="62">
        <v>0</v>
      </c>
      <c r="BC129" s="63" t="s">
        <v>83</v>
      </c>
      <c r="BD129" s="62">
        <v>0</v>
      </c>
      <c r="BE129" s="13">
        <f t="shared" si="20"/>
        <v>76879853</v>
      </c>
      <c r="BF129" s="59">
        <v>7201407831</v>
      </c>
      <c r="BG129" s="58">
        <v>46029</v>
      </c>
      <c r="BH129" s="59">
        <v>8201407908</v>
      </c>
      <c r="BI129" s="58">
        <v>46030</v>
      </c>
      <c r="BJ129" s="4" t="s">
        <v>89</v>
      </c>
      <c r="BK129" s="4" t="s">
        <v>90</v>
      </c>
      <c r="BL129" s="14" t="s">
        <v>91</v>
      </c>
      <c r="BM129" s="11">
        <f>+VLOOKUP(BL129,Supervisores!A:B,2,0)</f>
        <v>98552967</v>
      </c>
      <c r="BN129" s="15" t="s">
        <v>1086</v>
      </c>
      <c r="BO129" s="16" t="s">
        <v>1087</v>
      </c>
      <c r="BP129" s="58">
        <v>46056</v>
      </c>
      <c r="BQ129" s="65">
        <v>46030</v>
      </c>
      <c r="BR129" s="63" t="s">
        <v>1088</v>
      </c>
      <c r="BS129" s="65">
        <v>46030</v>
      </c>
      <c r="BT129" s="65">
        <v>46482</v>
      </c>
      <c r="BU129" s="65">
        <v>46030</v>
      </c>
      <c r="BV129" s="60" t="s">
        <v>95</v>
      </c>
      <c r="BW129" s="67" t="s">
        <v>96</v>
      </c>
      <c r="BX129" s="60">
        <v>10</v>
      </c>
      <c r="BY129" s="16" t="s">
        <v>1089</v>
      </c>
      <c r="BZ129" s="59"/>
    </row>
    <row r="130" spans="1:78">
      <c r="A130" s="4" t="s">
        <v>1090</v>
      </c>
      <c r="B130" s="4">
        <v>129</v>
      </c>
      <c r="C130" s="59"/>
      <c r="D130" s="4" t="str">
        <f t="shared" si="14"/>
        <v>MARLY CARDONA QUINTERO/JUAN PABLO GARCIA BEDOYA/GLADYS ENITH ARREDONDO</v>
      </c>
      <c r="E130" s="60" t="s">
        <v>153</v>
      </c>
      <c r="F130" s="5" t="s">
        <v>78</v>
      </c>
      <c r="G130" s="60" t="s">
        <v>165</v>
      </c>
      <c r="H130" s="5" t="s">
        <v>78</v>
      </c>
      <c r="I130" s="60" t="s">
        <v>362</v>
      </c>
      <c r="J130" s="59">
        <v>3045</v>
      </c>
      <c r="K130" s="58">
        <v>46028</v>
      </c>
      <c r="L130" s="59">
        <v>3774</v>
      </c>
      <c r="M130" s="63">
        <v>88</v>
      </c>
      <c r="N130" s="10">
        <f>+VLOOKUP(M130,Hoja1!A:B,2,0)</f>
        <v>46029</v>
      </c>
      <c r="O130" s="10" t="s">
        <v>1091</v>
      </c>
      <c r="P130" s="11" t="s">
        <v>1092</v>
      </c>
      <c r="Q130" s="18" t="s">
        <v>83</v>
      </c>
      <c r="R130" s="4" t="str">
        <f t="shared" si="15"/>
        <v>PERSONA NATURAL</v>
      </c>
      <c r="S130" s="59">
        <v>1036394257</v>
      </c>
      <c r="T130" s="59" t="s">
        <v>1093</v>
      </c>
      <c r="U130" s="61" t="s">
        <v>84</v>
      </c>
      <c r="V130" s="58">
        <v>45289</v>
      </c>
      <c r="W130" s="10">
        <f t="shared" si="24"/>
        <v>46385</v>
      </c>
      <c r="X130" s="59">
        <v>93151507</v>
      </c>
      <c r="Y130" s="59" t="s">
        <v>1094</v>
      </c>
      <c r="Z130" s="59" t="s">
        <v>1095</v>
      </c>
      <c r="AA130" s="4" t="s">
        <v>140</v>
      </c>
      <c r="AB130" s="4" t="s">
        <v>367</v>
      </c>
      <c r="AC130" s="4" t="s">
        <v>368</v>
      </c>
      <c r="AD130" s="58">
        <v>46030</v>
      </c>
      <c r="AE130" s="58">
        <v>46030</v>
      </c>
      <c r="AF130" s="58">
        <v>46030</v>
      </c>
      <c r="AG130" s="58">
        <v>46203</v>
      </c>
      <c r="AH130" s="10" t="e">
        <f>+VLOOKUP(P130,#REF!,5,0)</f>
        <v>#REF!</v>
      </c>
      <c r="AI130" s="4">
        <f t="shared" si="25"/>
        <v>1</v>
      </c>
      <c r="AJ130" s="58">
        <v>46030</v>
      </c>
      <c r="AK130" s="4">
        <f t="shared" si="17"/>
        <v>0</v>
      </c>
      <c r="AL130" s="4">
        <f t="shared" si="18"/>
        <v>173</v>
      </c>
      <c r="AM130" s="12">
        <f>+VLOOKUP(AA130,Honorarios!A:B,2,0)</f>
        <v>5164679</v>
      </c>
      <c r="AN130" s="12">
        <f t="shared" si="19"/>
        <v>29782982.233333334</v>
      </c>
      <c r="AO130" s="59">
        <v>9240301</v>
      </c>
      <c r="AP130" s="62">
        <v>29782982</v>
      </c>
      <c r="AQ130" s="63" t="s">
        <v>83</v>
      </c>
      <c r="AR130" s="64">
        <v>0</v>
      </c>
      <c r="AS130" s="63" t="s">
        <v>83</v>
      </c>
      <c r="AT130" s="64">
        <v>0</v>
      </c>
      <c r="AU130" s="63" t="s">
        <v>83</v>
      </c>
      <c r="AV130" s="64">
        <v>0</v>
      </c>
      <c r="AW130" s="63" t="s">
        <v>83</v>
      </c>
      <c r="AX130" s="64">
        <v>0</v>
      </c>
      <c r="AY130" s="63" t="s">
        <v>83</v>
      </c>
      <c r="AZ130" s="64">
        <v>0</v>
      </c>
      <c r="BA130" s="63" t="s">
        <v>83</v>
      </c>
      <c r="BB130" s="64">
        <v>0</v>
      </c>
      <c r="BC130" s="63" t="s">
        <v>83</v>
      </c>
      <c r="BD130" s="64">
        <v>0</v>
      </c>
      <c r="BE130" s="13">
        <f t="shared" si="20"/>
        <v>29782982</v>
      </c>
      <c r="BF130" s="59">
        <v>7201407812</v>
      </c>
      <c r="BG130" s="58">
        <v>46029</v>
      </c>
      <c r="BH130" s="59">
        <v>8201407889</v>
      </c>
      <c r="BI130" s="58">
        <v>46030</v>
      </c>
      <c r="BJ130" s="4" t="s">
        <v>89</v>
      </c>
      <c r="BK130" s="4" t="s">
        <v>90</v>
      </c>
      <c r="BL130" s="14" t="s">
        <v>343</v>
      </c>
      <c r="BM130" s="11">
        <f>+VLOOKUP(BL130,Supervisores!A:B,2,0)</f>
        <v>52725332</v>
      </c>
      <c r="BN130" s="15" t="s">
        <v>1096</v>
      </c>
      <c r="BO130" s="16" t="s">
        <v>1097</v>
      </c>
      <c r="BP130" s="58">
        <v>46056</v>
      </c>
      <c r="BQ130" s="65" t="s">
        <v>83</v>
      </c>
      <c r="BR130" s="65" t="s">
        <v>83</v>
      </c>
      <c r="BS130" s="65" t="s">
        <v>83</v>
      </c>
      <c r="BT130" s="65" t="s">
        <v>83</v>
      </c>
      <c r="BU130" s="65" t="s">
        <v>83</v>
      </c>
      <c r="BV130" s="60" t="s">
        <v>95</v>
      </c>
      <c r="BW130" s="67" t="s">
        <v>96</v>
      </c>
      <c r="BX130" s="60">
        <v>8</v>
      </c>
      <c r="BY130" s="16" t="s">
        <v>1098</v>
      </c>
      <c r="BZ130" s="59"/>
    </row>
    <row r="131" spans="1:78">
      <c r="A131" s="4" t="s">
        <v>1090</v>
      </c>
      <c r="B131" s="4">
        <v>130</v>
      </c>
      <c r="C131" s="59"/>
      <c r="D131" s="4" t="str">
        <f t="shared" ref="D131:D194" si="26">+CONCATENATE(E131,F131,G131,H131,I131)</f>
        <v>MARLY CARDONA QUINTERO/JUAN PABLO GARCIA BEDOYA/GLADYS ENITH ARREDONDO</v>
      </c>
      <c r="E131" s="60" t="s">
        <v>153</v>
      </c>
      <c r="F131" s="5" t="s">
        <v>78</v>
      </c>
      <c r="G131" s="60" t="s">
        <v>165</v>
      </c>
      <c r="H131" s="5" t="s">
        <v>78</v>
      </c>
      <c r="I131" s="60" t="s">
        <v>362</v>
      </c>
      <c r="J131" s="59">
        <v>3046</v>
      </c>
      <c r="K131" s="58">
        <v>46028</v>
      </c>
      <c r="L131" s="59">
        <v>3775</v>
      </c>
      <c r="M131" s="63">
        <v>88</v>
      </c>
      <c r="N131" s="10">
        <f>+VLOOKUP(M131,Hoja1!A:B,2,0)</f>
        <v>46029</v>
      </c>
      <c r="O131" s="10" t="s">
        <v>1099</v>
      </c>
      <c r="P131" s="11" t="s">
        <v>1100</v>
      </c>
      <c r="Q131" s="18" t="s">
        <v>83</v>
      </c>
      <c r="R131" s="4" t="str">
        <f t="shared" ref="R131:R194" si="27">IF(ISNUMBER(FIND("-",S131)),"PERSONA JURIDICA","PERSONA NATURAL")</f>
        <v>PERSONA NATURAL</v>
      </c>
      <c r="S131" s="59">
        <v>1152462675</v>
      </c>
      <c r="T131" s="59" t="s">
        <v>1101</v>
      </c>
      <c r="U131" s="61" t="s">
        <v>84</v>
      </c>
      <c r="V131" s="58">
        <v>45835</v>
      </c>
      <c r="W131" s="10">
        <f t="shared" si="24"/>
        <v>46931</v>
      </c>
      <c r="X131" s="63" t="s">
        <v>1102</v>
      </c>
      <c r="Y131" s="59" t="s">
        <v>1103</v>
      </c>
      <c r="Z131" s="59" t="s">
        <v>1104</v>
      </c>
      <c r="AA131" s="4" t="s">
        <v>86</v>
      </c>
      <c r="AB131" s="4" t="s">
        <v>367</v>
      </c>
      <c r="AC131" s="4" t="s">
        <v>368</v>
      </c>
      <c r="AD131" s="58">
        <v>46030</v>
      </c>
      <c r="AE131" s="58">
        <v>46030</v>
      </c>
      <c r="AF131" s="58">
        <v>46030</v>
      </c>
      <c r="AG131" s="58">
        <v>46295</v>
      </c>
      <c r="AH131" s="10" t="e">
        <f>+VLOOKUP(P131,#REF!,5,0)</f>
        <v>#REF!</v>
      </c>
      <c r="AI131" s="4">
        <f t="shared" si="25"/>
        <v>1</v>
      </c>
      <c r="AJ131" s="58">
        <v>46030</v>
      </c>
      <c r="AK131" s="4">
        <f t="shared" ref="AK131:AK194" si="28">DAYS360(AJ131,AF131,(FALSE))</f>
        <v>0</v>
      </c>
      <c r="AL131" s="4">
        <f t="shared" ref="AL131:AL194" si="29">(YEAR(AG131)-YEAR(AF131))*360 + (MONTH(AG131)-MONTH(AF131))*30 + (DAY(AG131)-DAY(AF131))+1</f>
        <v>263</v>
      </c>
      <c r="AM131" s="12">
        <f>+VLOOKUP(AA131,Honorarios!A:B,2,0)</f>
        <v>7308240</v>
      </c>
      <c r="AN131" s="12">
        <f t="shared" ref="AN131:AN194" si="30">+AM131/30*AL131</f>
        <v>64068904</v>
      </c>
      <c r="AO131" s="59">
        <v>9240302</v>
      </c>
      <c r="AP131" s="62">
        <v>64068904</v>
      </c>
      <c r="AQ131" s="63" t="s">
        <v>83</v>
      </c>
      <c r="AR131" s="64">
        <v>0</v>
      </c>
      <c r="AS131" s="63" t="s">
        <v>83</v>
      </c>
      <c r="AT131" s="64">
        <v>0</v>
      </c>
      <c r="AU131" s="63" t="s">
        <v>83</v>
      </c>
      <c r="AV131" s="64">
        <v>0</v>
      </c>
      <c r="AW131" s="63" t="s">
        <v>83</v>
      </c>
      <c r="AX131" s="64">
        <v>0</v>
      </c>
      <c r="AY131" s="63" t="s">
        <v>83</v>
      </c>
      <c r="AZ131" s="64">
        <v>0</v>
      </c>
      <c r="BA131" s="63" t="s">
        <v>83</v>
      </c>
      <c r="BB131" s="64">
        <v>0</v>
      </c>
      <c r="BC131" s="63" t="s">
        <v>83</v>
      </c>
      <c r="BD131" s="64">
        <v>0</v>
      </c>
      <c r="BE131" s="13">
        <f t="shared" ref="BE131:BE194" si="31">+SUM(BD131,BB131,AZ131,AX131,AV131,AT131,AR131,AP131)</f>
        <v>64068904</v>
      </c>
      <c r="BF131" s="59">
        <v>7201407813</v>
      </c>
      <c r="BG131" s="58">
        <v>46029</v>
      </c>
      <c r="BH131" s="59">
        <v>8201407890</v>
      </c>
      <c r="BI131" s="58">
        <v>46030</v>
      </c>
      <c r="BJ131" s="4" t="s">
        <v>89</v>
      </c>
      <c r="BK131" s="4" t="s">
        <v>90</v>
      </c>
      <c r="BL131" s="14" t="s">
        <v>343</v>
      </c>
      <c r="BM131" s="11">
        <f>+VLOOKUP(BL131,Supervisores!A:B,2,0)</f>
        <v>52725332</v>
      </c>
      <c r="BN131" s="15" t="s">
        <v>1105</v>
      </c>
      <c r="BO131" s="16" t="s">
        <v>1106</v>
      </c>
      <c r="BP131" s="58">
        <v>46056</v>
      </c>
      <c r="BQ131" s="65">
        <v>46030</v>
      </c>
      <c r="BR131" s="63" t="s">
        <v>1107</v>
      </c>
      <c r="BS131" s="65">
        <v>46030</v>
      </c>
      <c r="BT131" s="65">
        <v>46482</v>
      </c>
      <c r="BU131" s="65">
        <v>46030</v>
      </c>
      <c r="BV131" s="60" t="s">
        <v>95</v>
      </c>
      <c r="BW131" s="67" t="s">
        <v>96</v>
      </c>
      <c r="BX131" s="60">
        <v>10</v>
      </c>
      <c r="BY131" s="16" t="s">
        <v>1108</v>
      </c>
      <c r="BZ131" s="59"/>
    </row>
    <row r="132" spans="1:78">
      <c r="A132" s="4" t="s">
        <v>1090</v>
      </c>
      <c r="B132" s="4">
        <v>131</v>
      </c>
      <c r="C132" s="59"/>
      <c r="D132" s="4" t="str">
        <f t="shared" si="26"/>
        <v>MARLY CARDONA QUINTERO/JUAN PABLO GARCIA BEDOYA/GLADYS ENITH ARREDONDO</v>
      </c>
      <c r="E132" s="60" t="s">
        <v>153</v>
      </c>
      <c r="F132" s="5" t="s">
        <v>78</v>
      </c>
      <c r="G132" s="60" t="s">
        <v>165</v>
      </c>
      <c r="H132" s="5" t="s">
        <v>78</v>
      </c>
      <c r="I132" s="60" t="s">
        <v>362</v>
      </c>
      <c r="J132" s="59">
        <v>3113</v>
      </c>
      <c r="K132" s="58">
        <v>46028</v>
      </c>
      <c r="L132" s="59">
        <v>3776</v>
      </c>
      <c r="M132" s="63">
        <v>88</v>
      </c>
      <c r="N132" s="10">
        <f>+VLOOKUP(M132,Hoja1!A:B,2,0)</f>
        <v>46029</v>
      </c>
      <c r="O132" s="10" t="s">
        <v>1109</v>
      </c>
      <c r="P132" s="11" t="s">
        <v>1110</v>
      </c>
      <c r="Q132" s="18" t="s">
        <v>83</v>
      </c>
      <c r="R132" s="4" t="str">
        <f t="shared" si="27"/>
        <v>PERSONA NATURAL</v>
      </c>
      <c r="S132" s="124">
        <v>71727272</v>
      </c>
      <c r="T132" s="110" t="s">
        <v>1111</v>
      </c>
      <c r="U132" s="61" t="s">
        <v>102</v>
      </c>
      <c r="V132" s="58">
        <v>45295</v>
      </c>
      <c r="W132" s="10">
        <f t="shared" si="24"/>
        <v>46391</v>
      </c>
      <c r="X132" s="59">
        <v>93151507</v>
      </c>
      <c r="Y132" s="59" t="s">
        <v>1112</v>
      </c>
      <c r="Z132" s="59" t="s">
        <v>1113</v>
      </c>
      <c r="AA132" s="4" t="s">
        <v>86</v>
      </c>
      <c r="AB132" s="4" t="s">
        <v>367</v>
      </c>
      <c r="AC132" s="4" t="s">
        <v>368</v>
      </c>
      <c r="AD132" s="58">
        <v>46030</v>
      </c>
      <c r="AE132" s="58">
        <v>46030</v>
      </c>
      <c r="AF132" s="58">
        <v>46030</v>
      </c>
      <c r="AG132" s="58">
        <v>46295</v>
      </c>
      <c r="AH132" s="10" t="e">
        <f>+VLOOKUP(P132,#REF!,5,0)</f>
        <v>#REF!</v>
      </c>
      <c r="AI132" s="4">
        <f t="shared" si="25"/>
        <v>1</v>
      </c>
      <c r="AJ132" s="58">
        <v>46030</v>
      </c>
      <c r="AK132" s="4">
        <f t="shared" si="28"/>
        <v>0</v>
      </c>
      <c r="AL132" s="4">
        <f t="shared" si="29"/>
        <v>263</v>
      </c>
      <c r="AM132" s="12">
        <f>+VLOOKUP(AA132,Honorarios!A:B,2,0)</f>
        <v>7308240</v>
      </c>
      <c r="AN132" s="12">
        <f t="shared" si="30"/>
        <v>64068904</v>
      </c>
      <c r="AO132" s="59">
        <v>9240302</v>
      </c>
      <c r="AP132" s="62">
        <v>64068904</v>
      </c>
      <c r="AQ132" s="63" t="s">
        <v>83</v>
      </c>
      <c r="AR132" s="64">
        <v>0</v>
      </c>
      <c r="AS132" s="63" t="s">
        <v>83</v>
      </c>
      <c r="AT132" s="64">
        <v>0</v>
      </c>
      <c r="AU132" s="63" t="s">
        <v>83</v>
      </c>
      <c r="AV132" s="64">
        <v>0</v>
      </c>
      <c r="AW132" s="63" t="s">
        <v>83</v>
      </c>
      <c r="AX132" s="64">
        <v>0</v>
      </c>
      <c r="AY132" s="63" t="s">
        <v>83</v>
      </c>
      <c r="AZ132" s="64">
        <v>0</v>
      </c>
      <c r="BA132" s="63" t="s">
        <v>83</v>
      </c>
      <c r="BB132" s="64">
        <v>0</v>
      </c>
      <c r="BC132" s="63" t="s">
        <v>83</v>
      </c>
      <c r="BD132" s="64">
        <v>0</v>
      </c>
      <c r="BE132" s="13">
        <f t="shared" si="31"/>
        <v>64068904</v>
      </c>
      <c r="BF132" s="59">
        <v>7201407814</v>
      </c>
      <c r="BG132" s="58">
        <v>46029</v>
      </c>
      <c r="BH132" s="59">
        <v>8201407891</v>
      </c>
      <c r="BI132" s="58">
        <v>46030</v>
      </c>
      <c r="BJ132" s="4" t="s">
        <v>89</v>
      </c>
      <c r="BK132" s="4" t="s">
        <v>90</v>
      </c>
      <c r="BL132" s="14" t="s">
        <v>343</v>
      </c>
      <c r="BM132" s="11">
        <f>+VLOOKUP(BL132,Supervisores!A:B,2,0)</f>
        <v>52725332</v>
      </c>
      <c r="BN132" s="15" t="s">
        <v>1114</v>
      </c>
      <c r="BO132" s="16" t="s">
        <v>1115</v>
      </c>
      <c r="BP132" s="58">
        <v>46056</v>
      </c>
      <c r="BQ132" s="65">
        <v>46030</v>
      </c>
      <c r="BR132" s="63" t="s">
        <v>1116</v>
      </c>
      <c r="BS132" s="65">
        <v>46030</v>
      </c>
      <c r="BT132" s="65">
        <v>46482</v>
      </c>
      <c r="BU132" s="65">
        <v>46030</v>
      </c>
      <c r="BV132" s="60" t="s">
        <v>95</v>
      </c>
      <c r="BW132" s="67" t="s">
        <v>96</v>
      </c>
      <c r="BX132" s="60">
        <v>10</v>
      </c>
      <c r="BY132" s="16" t="s">
        <v>1117</v>
      </c>
      <c r="BZ132" s="59"/>
    </row>
    <row r="133" spans="1:78">
      <c r="A133" s="4" t="s">
        <v>76</v>
      </c>
      <c r="B133" s="4">
        <v>132</v>
      </c>
      <c r="C133" s="59"/>
      <c r="D133" s="4" t="str">
        <f t="shared" si="26"/>
        <v>MARLY CARDONA QUINTERO/JUAN PABLO GARCIA BEDOYA/GLADYS ENITH ARREDONDO</v>
      </c>
      <c r="E133" s="60" t="s">
        <v>153</v>
      </c>
      <c r="F133" s="5" t="s">
        <v>78</v>
      </c>
      <c r="G133" s="60" t="s">
        <v>165</v>
      </c>
      <c r="H133" s="5" t="s">
        <v>78</v>
      </c>
      <c r="I133" s="60" t="s">
        <v>362</v>
      </c>
      <c r="J133" s="59">
        <v>3047</v>
      </c>
      <c r="K133" s="58">
        <v>46028</v>
      </c>
      <c r="L133" s="59">
        <v>3777</v>
      </c>
      <c r="M133" s="63">
        <v>88</v>
      </c>
      <c r="N133" s="10">
        <f>+VLOOKUP(M133,Hoja1!A:B,2,0)</f>
        <v>46029</v>
      </c>
      <c r="O133" s="10" t="s">
        <v>1118</v>
      </c>
      <c r="P133" s="11" t="s">
        <v>1119</v>
      </c>
      <c r="Q133" s="18" t="s">
        <v>83</v>
      </c>
      <c r="R133" s="4" t="str">
        <f t="shared" si="27"/>
        <v>PERSONA NATURAL</v>
      </c>
      <c r="S133" s="59">
        <v>43540085</v>
      </c>
      <c r="T133" s="59" t="s">
        <v>1120</v>
      </c>
      <c r="U133" s="61" t="s">
        <v>84</v>
      </c>
      <c r="V133" s="58">
        <v>45383</v>
      </c>
      <c r="W133" s="10">
        <f t="shared" si="24"/>
        <v>46478</v>
      </c>
      <c r="X133" s="59">
        <v>93151507</v>
      </c>
      <c r="Y133" s="59" t="s">
        <v>1121</v>
      </c>
      <c r="Z133" s="59" t="s">
        <v>1122</v>
      </c>
      <c r="AA133" s="4" t="s">
        <v>86</v>
      </c>
      <c r="AB133" s="4" t="s">
        <v>367</v>
      </c>
      <c r="AC133" s="4" t="s">
        <v>368</v>
      </c>
      <c r="AD133" s="58">
        <v>46030</v>
      </c>
      <c r="AE133" s="58">
        <v>46030</v>
      </c>
      <c r="AF133" s="58">
        <v>46030</v>
      </c>
      <c r="AG133" s="58">
        <v>46295</v>
      </c>
      <c r="AH133" s="10" t="e">
        <f>+VLOOKUP(P133,#REF!,5,0)</f>
        <v>#REF!</v>
      </c>
      <c r="AI133" s="4">
        <f t="shared" si="25"/>
        <v>1</v>
      </c>
      <c r="AJ133" s="58">
        <v>46030</v>
      </c>
      <c r="AK133" s="4">
        <f t="shared" si="28"/>
        <v>0</v>
      </c>
      <c r="AL133" s="4">
        <f t="shared" si="29"/>
        <v>263</v>
      </c>
      <c r="AM133" s="12">
        <f>+VLOOKUP(AA133,Honorarios!A:B,2,0)</f>
        <v>7308240</v>
      </c>
      <c r="AN133" s="12">
        <f t="shared" si="30"/>
        <v>64068904</v>
      </c>
      <c r="AO133" s="59">
        <v>9240302</v>
      </c>
      <c r="AP133" s="62">
        <v>64068904</v>
      </c>
      <c r="AQ133" s="63" t="s">
        <v>83</v>
      </c>
      <c r="AR133" s="64">
        <v>0</v>
      </c>
      <c r="AS133" s="63" t="s">
        <v>83</v>
      </c>
      <c r="AT133" s="64">
        <v>0</v>
      </c>
      <c r="AU133" s="63" t="s">
        <v>83</v>
      </c>
      <c r="AV133" s="64">
        <v>0</v>
      </c>
      <c r="AW133" s="63" t="s">
        <v>83</v>
      </c>
      <c r="AX133" s="64">
        <v>0</v>
      </c>
      <c r="AY133" s="63" t="s">
        <v>83</v>
      </c>
      <c r="AZ133" s="64">
        <v>0</v>
      </c>
      <c r="BA133" s="63" t="s">
        <v>83</v>
      </c>
      <c r="BB133" s="64">
        <v>0</v>
      </c>
      <c r="BC133" s="63" t="s">
        <v>83</v>
      </c>
      <c r="BD133" s="64">
        <v>0</v>
      </c>
      <c r="BE133" s="13">
        <f t="shared" si="31"/>
        <v>64068904</v>
      </c>
      <c r="BF133" s="59">
        <v>7201407815</v>
      </c>
      <c r="BG133" s="58">
        <v>46029</v>
      </c>
      <c r="BH133" s="59">
        <v>8201407892</v>
      </c>
      <c r="BI133" s="58">
        <v>46030</v>
      </c>
      <c r="BJ133" s="4" t="s">
        <v>89</v>
      </c>
      <c r="BK133" s="4" t="s">
        <v>90</v>
      </c>
      <c r="BL133" s="14" t="s">
        <v>343</v>
      </c>
      <c r="BM133" s="11">
        <f>+VLOOKUP(BL133,Supervisores!A:B,2,0)</f>
        <v>52725332</v>
      </c>
      <c r="BN133" s="16" t="s">
        <v>1123</v>
      </c>
      <c r="BO133" s="16" t="s">
        <v>1124</v>
      </c>
      <c r="BP133" s="58">
        <v>46056</v>
      </c>
      <c r="BQ133" s="65">
        <v>46030</v>
      </c>
      <c r="BR133" s="63" t="s">
        <v>1125</v>
      </c>
      <c r="BS133" s="65">
        <v>46030</v>
      </c>
      <c r="BT133" s="65">
        <v>46482</v>
      </c>
      <c r="BU133" s="65">
        <v>46030</v>
      </c>
      <c r="BV133" s="60" t="s">
        <v>95</v>
      </c>
      <c r="BW133" s="67" t="s">
        <v>96</v>
      </c>
      <c r="BX133" s="60">
        <v>10</v>
      </c>
      <c r="BY133" s="16" t="s">
        <v>1126</v>
      </c>
      <c r="BZ133" s="59"/>
    </row>
    <row r="134" spans="1:78">
      <c r="A134" s="4" t="s">
        <v>1090</v>
      </c>
      <c r="B134" s="4">
        <v>133</v>
      </c>
      <c r="C134" s="59"/>
      <c r="D134" s="4" t="str">
        <f t="shared" si="26"/>
        <v>MARLY CARDONA QUINTERO/JUAN PABLO GARCIA BEDOYA/GLADYS ENITH ARREDONDO</v>
      </c>
      <c r="E134" s="60" t="s">
        <v>153</v>
      </c>
      <c r="F134" s="5" t="s">
        <v>78</v>
      </c>
      <c r="G134" s="60" t="s">
        <v>165</v>
      </c>
      <c r="H134" s="5" t="s">
        <v>78</v>
      </c>
      <c r="I134" s="60" t="s">
        <v>362</v>
      </c>
      <c r="J134" s="59">
        <v>3050</v>
      </c>
      <c r="K134" s="58">
        <v>46028</v>
      </c>
      <c r="L134" s="59">
        <v>3778</v>
      </c>
      <c r="M134" s="63">
        <v>88</v>
      </c>
      <c r="N134" s="10">
        <f>+VLOOKUP(M134,Hoja1!A:B,2,0)</f>
        <v>46029</v>
      </c>
      <c r="O134" s="10" t="s">
        <v>1127</v>
      </c>
      <c r="P134" s="11" t="s">
        <v>1128</v>
      </c>
      <c r="Q134" s="18" t="s">
        <v>83</v>
      </c>
      <c r="R134" s="4" t="str">
        <f t="shared" si="27"/>
        <v>PERSONA NATURAL</v>
      </c>
      <c r="S134" s="59">
        <v>98640849</v>
      </c>
      <c r="T134" s="59" t="s">
        <v>1129</v>
      </c>
      <c r="U134" s="61" t="s">
        <v>102</v>
      </c>
      <c r="V134" s="58">
        <v>45457</v>
      </c>
      <c r="W134" s="10">
        <f t="shared" si="24"/>
        <v>46552</v>
      </c>
      <c r="X134" s="59">
        <v>93151507</v>
      </c>
      <c r="Y134" s="59" t="s">
        <v>1130</v>
      </c>
      <c r="Z134" s="59" t="s">
        <v>1131</v>
      </c>
      <c r="AA134" s="4" t="s">
        <v>140</v>
      </c>
      <c r="AB134" s="4" t="s">
        <v>367</v>
      </c>
      <c r="AC134" s="4" t="s">
        <v>368</v>
      </c>
      <c r="AD134" s="58">
        <v>46030</v>
      </c>
      <c r="AE134" s="58">
        <v>46030</v>
      </c>
      <c r="AF134" s="58">
        <v>46030</v>
      </c>
      <c r="AG134" s="58">
        <v>46295</v>
      </c>
      <c r="AH134" s="10" t="e">
        <f>+VLOOKUP(P134,#REF!,5,0)</f>
        <v>#REF!</v>
      </c>
      <c r="AI134" s="4">
        <f t="shared" si="25"/>
        <v>1</v>
      </c>
      <c r="AJ134" s="58">
        <v>46030</v>
      </c>
      <c r="AK134" s="4">
        <f t="shared" si="28"/>
        <v>0</v>
      </c>
      <c r="AL134" s="4">
        <f t="shared" si="29"/>
        <v>263</v>
      </c>
      <c r="AM134" s="12">
        <f>+VLOOKUP(AA134,Honorarios!A:B,2,0)</f>
        <v>5164679</v>
      </c>
      <c r="AN134" s="12">
        <f t="shared" si="30"/>
        <v>45277019.233333334</v>
      </c>
      <c r="AO134" s="59">
        <v>9240302</v>
      </c>
      <c r="AP134" s="62">
        <v>45277019</v>
      </c>
      <c r="AQ134" s="63" t="s">
        <v>83</v>
      </c>
      <c r="AR134" s="64">
        <v>0</v>
      </c>
      <c r="AS134" s="63" t="s">
        <v>83</v>
      </c>
      <c r="AT134" s="64">
        <v>0</v>
      </c>
      <c r="AU134" s="63" t="s">
        <v>83</v>
      </c>
      <c r="AV134" s="64">
        <v>0</v>
      </c>
      <c r="AW134" s="63" t="s">
        <v>83</v>
      </c>
      <c r="AX134" s="64">
        <v>0</v>
      </c>
      <c r="AY134" s="63" t="s">
        <v>83</v>
      </c>
      <c r="AZ134" s="64">
        <v>0</v>
      </c>
      <c r="BA134" s="63" t="s">
        <v>83</v>
      </c>
      <c r="BB134" s="64">
        <v>0</v>
      </c>
      <c r="BC134" s="63" t="s">
        <v>83</v>
      </c>
      <c r="BD134" s="64">
        <v>0</v>
      </c>
      <c r="BE134" s="13">
        <f t="shared" si="31"/>
        <v>45277019</v>
      </c>
      <c r="BF134" s="59">
        <v>7201407818</v>
      </c>
      <c r="BG134" s="58">
        <v>46029</v>
      </c>
      <c r="BH134" s="59">
        <v>8201407895</v>
      </c>
      <c r="BI134" s="58">
        <v>46030</v>
      </c>
      <c r="BJ134" s="4" t="s">
        <v>89</v>
      </c>
      <c r="BK134" s="4" t="s">
        <v>90</v>
      </c>
      <c r="BL134" s="14" t="s">
        <v>343</v>
      </c>
      <c r="BM134" s="11">
        <f>+VLOOKUP(BL134,Supervisores!A:B,2,0)</f>
        <v>52725332</v>
      </c>
      <c r="BN134" s="15" t="s">
        <v>1132</v>
      </c>
      <c r="BO134" s="16" t="s">
        <v>1133</v>
      </c>
      <c r="BP134" s="58">
        <v>46056</v>
      </c>
      <c r="BQ134" s="65" t="s">
        <v>83</v>
      </c>
      <c r="BR134" s="65" t="s">
        <v>83</v>
      </c>
      <c r="BS134" s="65" t="s">
        <v>83</v>
      </c>
      <c r="BT134" s="65" t="s">
        <v>83</v>
      </c>
      <c r="BU134" s="65" t="s">
        <v>83</v>
      </c>
      <c r="BV134" s="60" t="s">
        <v>95</v>
      </c>
      <c r="BW134" s="67" t="s">
        <v>96</v>
      </c>
      <c r="BX134" s="60">
        <v>8</v>
      </c>
      <c r="BY134" s="16" t="s">
        <v>1134</v>
      </c>
      <c r="BZ134" s="59"/>
    </row>
    <row r="135" spans="1:78">
      <c r="A135" s="4" t="s">
        <v>76</v>
      </c>
      <c r="B135" s="4">
        <v>134</v>
      </c>
      <c r="C135" s="59"/>
      <c r="D135" s="4" t="str">
        <f t="shared" si="26"/>
        <v>MARLY CARDONA QUINTERO/JUAN PABLO GARCIA BEDOYA/GLADYS ENITH ARREDONDO</v>
      </c>
      <c r="E135" s="60" t="s">
        <v>153</v>
      </c>
      <c r="F135" s="5" t="s">
        <v>78</v>
      </c>
      <c r="G135" s="60" t="s">
        <v>165</v>
      </c>
      <c r="H135" s="5" t="s">
        <v>78</v>
      </c>
      <c r="I135" s="60" t="s">
        <v>362</v>
      </c>
      <c r="J135" s="59">
        <v>3051</v>
      </c>
      <c r="K135" s="58">
        <v>46028</v>
      </c>
      <c r="L135" s="59">
        <v>3779</v>
      </c>
      <c r="M135" s="63">
        <v>88</v>
      </c>
      <c r="N135" s="10">
        <f>+VLOOKUP(M135,Hoja1!A:B,2,0)</f>
        <v>46029</v>
      </c>
      <c r="O135" s="10" t="s">
        <v>1135</v>
      </c>
      <c r="P135" s="11" t="s">
        <v>1136</v>
      </c>
      <c r="Q135" s="18" t="s">
        <v>83</v>
      </c>
      <c r="R135" s="4" t="str">
        <f t="shared" si="27"/>
        <v>PERSONA NATURAL</v>
      </c>
      <c r="S135" s="59">
        <v>1017197980</v>
      </c>
      <c r="T135" s="59" t="s">
        <v>1137</v>
      </c>
      <c r="U135" s="61" t="s">
        <v>102</v>
      </c>
      <c r="V135" s="58">
        <v>45646</v>
      </c>
      <c r="W135" s="10">
        <f t="shared" si="24"/>
        <v>46741</v>
      </c>
      <c r="X135" s="59">
        <v>93151507</v>
      </c>
      <c r="Y135" s="59" t="s">
        <v>1138</v>
      </c>
      <c r="Z135" s="59" t="s">
        <v>1139</v>
      </c>
      <c r="AA135" s="4" t="s">
        <v>131</v>
      </c>
      <c r="AB135" s="4" t="s">
        <v>367</v>
      </c>
      <c r="AC135" s="4" t="s">
        <v>368</v>
      </c>
      <c r="AD135" s="58">
        <v>46030</v>
      </c>
      <c r="AE135" s="58">
        <v>46030</v>
      </c>
      <c r="AF135" s="58">
        <v>46030</v>
      </c>
      <c r="AG135" s="58">
        <v>46295</v>
      </c>
      <c r="AH135" s="10" t="e">
        <f>+VLOOKUP(P135,#REF!,5,0)</f>
        <v>#REF!</v>
      </c>
      <c r="AI135" s="4">
        <f t="shared" si="25"/>
        <v>1</v>
      </c>
      <c r="AJ135" s="58">
        <v>46030</v>
      </c>
      <c r="AK135" s="4">
        <f t="shared" si="28"/>
        <v>0</v>
      </c>
      <c r="AL135" s="4">
        <f t="shared" si="29"/>
        <v>263</v>
      </c>
      <c r="AM135" s="12">
        <f>+VLOOKUP(AA135,Honorarios!A:B,2,0)</f>
        <v>6576773</v>
      </c>
      <c r="AN135" s="12">
        <f t="shared" si="30"/>
        <v>57656376.633333333</v>
      </c>
      <c r="AO135" s="59">
        <v>9240297</v>
      </c>
      <c r="AP135" s="62">
        <v>57656377</v>
      </c>
      <c r="AQ135" s="63" t="s">
        <v>83</v>
      </c>
      <c r="AR135" s="64">
        <v>0</v>
      </c>
      <c r="AS135" s="63" t="s">
        <v>83</v>
      </c>
      <c r="AT135" s="64">
        <v>0</v>
      </c>
      <c r="AU135" s="63" t="s">
        <v>83</v>
      </c>
      <c r="AV135" s="64">
        <v>0</v>
      </c>
      <c r="AW135" s="63" t="s">
        <v>83</v>
      </c>
      <c r="AX135" s="64">
        <v>0</v>
      </c>
      <c r="AY135" s="63" t="s">
        <v>83</v>
      </c>
      <c r="AZ135" s="64">
        <v>0</v>
      </c>
      <c r="BA135" s="63" t="s">
        <v>83</v>
      </c>
      <c r="BB135" s="64">
        <v>0</v>
      </c>
      <c r="BC135" s="63" t="s">
        <v>83</v>
      </c>
      <c r="BD135" s="64">
        <v>0</v>
      </c>
      <c r="BE135" s="13">
        <f t="shared" si="31"/>
        <v>57656377</v>
      </c>
      <c r="BF135" s="59">
        <v>7201407819</v>
      </c>
      <c r="BG135" s="58">
        <v>46029</v>
      </c>
      <c r="BH135" s="59">
        <v>8201407896</v>
      </c>
      <c r="BI135" s="58">
        <v>46030</v>
      </c>
      <c r="BJ135" s="4" t="s">
        <v>89</v>
      </c>
      <c r="BK135" s="4" t="s">
        <v>90</v>
      </c>
      <c r="BL135" s="14" t="s">
        <v>343</v>
      </c>
      <c r="BM135" s="11">
        <f>+VLOOKUP(BL135,Supervisores!A:B,2,0)</f>
        <v>52725332</v>
      </c>
      <c r="BN135" s="16" t="s">
        <v>1140</v>
      </c>
      <c r="BO135" s="16" t="s">
        <v>1141</v>
      </c>
      <c r="BP135" s="58">
        <v>46056</v>
      </c>
      <c r="BQ135" s="65">
        <v>46030</v>
      </c>
      <c r="BR135" s="63" t="s">
        <v>1142</v>
      </c>
      <c r="BS135" s="65">
        <v>46030</v>
      </c>
      <c r="BT135" s="65">
        <v>46482</v>
      </c>
      <c r="BU135" s="65">
        <v>46030</v>
      </c>
      <c r="BV135" s="60" t="s">
        <v>95</v>
      </c>
      <c r="BW135" s="67" t="s">
        <v>96</v>
      </c>
      <c r="BX135" s="60">
        <v>10</v>
      </c>
      <c r="BY135" s="16" t="s">
        <v>1143</v>
      </c>
      <c r="BZ135" s="59"/>
    </row>
    <row r="136" spans="1:78">
      <c r="A136" s="4" t="s">
        <v>1090</v>
      </c>
      <c r="B136" s="4">
        <v>135</v>
      </c>
      <c r="C136" s="59"/>
      <c r="D136" s="4" t="str">
        <f t="shared" si="26"/>
        <v>MARLY CARDONA QUINTERO/JUAN PABLO GARCIA BEDOYA/GLADYS ENITH ARREDONDO</v>
      </c>
      <c r="E136" s="60" t="s">
        <v>153</v>
      </c>
      <c r="F136" s="5" t="s">
        <v>78</v>
      </c>
      <c r="G136" s="60" t="s">
        <v>165</v>
      </c>
      <c r="H136" s="5" t="s">
        <v>78</v>
      </c>
      <c r="I136" s="60" t="s">
        <v>362</v>
      </c>
      <c r="J136" s="59">
        <v>3052</v>
      </c>
      <c r="K136" s="58">
        <v>46028</v>
      </c>
      <c r="L136" s="59">
        <v>3780</v>
      </c>
      <c r="M136" s="63">
        <v>88</v>
      </c>
      <c r="N136" s="10">
        <f>+VLOOKUP(M136,Hoja1!A:B,2,0)</f>
        <v>46029</v>
      </c>
      <c r="O136" s="10" t="s">
        <v>1144</v>
      </c>
      <c r="P136" s="11" t="s">
        <v>1145</v>
      </c>
      <c r="Q136" s="18" t="s">
        <v>83</v>
      </c>
      <c r="R136" s="4" t="str">
        <f t="shared" si="27"/>
        <v>PERSONA NATURAL</v>
      </c>
      <c r="S136" s="59">
        <v>1022093795</v>
      </c>
      <c r="T136" s="59" t="s">
        <v>1146</v>
      </c>
      <c r="U136" s="61" t="s">
        <v>102</v>
      </c>
      <c r="V136" s="58">
        <v>45792</v>
      </c>
      <c r="W136" s="10">
        <f t="shared" si="24"/>
        <v>46888</v>
      </c>
      <c r="X136" s="59">
        <v>93151507</v>
      </c>
      <c r="Y136" s="59" t="s">
        <v>1147</v>
      </c>
      <c r="Z136" s="59" t="s">
        <v>1148</v>
      </c>
      <c r="AA136" s="4" t="s">
        <v>104</v>
      </c>
      <c r="AB136" s="4" t="s">
        <v>367</v>
      </c>
      <c r="AC136" s="4" t="s">
        <v>368</v>
      </c>
      <c r="AD136" s="58">
        <v>46030</v>
      </c>
      <c r="AE136" s="58">
        <v>46030</v>
      </c>
      <c r="AF136" s="58">
        <v>46030</v>
      </c>
      <c r="AG136" s="58">
        <v>46295</v>
      </c>
      <c r="AH136" s="10" t="e">
        <f>+VLOOKUP(P136,#REF!,5,0)</f>
        <v>#REF!</v>
      </c>
      <c r="AI136" s="4">
        <f t="shared" si="25"/>
        <v>1</v>
      </c>
      <c r="AJ136" s="58">
        <v>46030</v>
      </c>
      <c r="AK136" s="4">
        <f t="shared" si="28"/>
        <v>0</v>
      </c>
      <c r="AL136" s="4">
        <f t="shared" si="29"/>
        <v>263</v>
      </c>
      <c r="AM136" s="12">
        <f>+VLOOKUP(AA136,Honorarios!A:B,2,0)</f>
        <v>4818574</v>
      </c>
      <c r="AN136" s="12">
        <f t="shared" si="30"/>
        <v>42242832.066666663</v>
      </c>
      <c r="AO136" s="59">
        <v>9240297</v>
      </c>
      <c r="AP136" s="62">
        <v>42242832</v>
      </c>
      <c r="AQ136" s="63" t="s">
        <v>83</v>
      </c>
      <c r="AR136" s="64">
        <v>0</v>
      </c>
      <c r="AS136" s="63" t="s">
        <v>83</v>
      </c>
      <c r="AT136" s="64">
        <v>0</v>
      </c>
      <c r="AU136" s="63" t="s">
        <v>83</v>
      </c>
      <c r="AV136" s="64">
        <v>0</v>
      </c>
      <c r="AW136" s="63" t="s">
        <v>83</v>
      </c>
      <c r="AX136" s="64">
        <v>0</v>
      </c>
      <c r="AY136" s="63" t="s">
        <v>83</v>
      </c>
      <c r="AZ136" s="64">
        <v>0</v>
      </c>
      <c r="BA136" s="63" t="s">
        <v>83</v>
      </c>
      <c r="BB136" s="64">
        <v>0</v>
      </c>
      <c r="BC136" s="63" t="s">
        <v>83</v>
      </c>
      <c r="BD136" s="64">
        <v>0</v>
      </c>
      <c r="BE136" s="13">
        <f t="shared" si="31"/>
        <v>42242832</v>
      </c>
      <c r="BF136" s="59">
        <v>7201407820</v>
      </c>
      <c r="BG136" s="58">
        <v>46029</v>
      </c>
      <c r="BH136" s="59">
        <v>8201407897</v>
      </c>
      <c r="BI136" s="58">
        <v>46030</v>
      </c>
      <c r="BJ136" s="4" t="s">
        <v>89</v>
      </c>
      <c r="BK136" s="4" t="s">
        <v>90</v>
      </c>
      <c r="BL136" s="14" t="s">
        <v>343</v>
      </c>
      <c r="BM136" s="11">
        <f>+VLOOKUP(BL136,Supervisores!A:B,2,0)</f>
        <v>52725332</v>
      </c>
      <c r="BN136" s="15" t="s">
        <v>1149</v>
      </c>
      <c r="BO136" s="16" t="s">
        <v>1150</v>
      </c>
      <c r="BP136" s="58">
        <v>46056</v>
      </c>
      <c r="BQ136" s="65" t="s">
        <v>83</v>
      </c>
      <c r="BR136" s="65" t="s">
        <v>83</v>
      </c>
      <c r="BS136" s="65" t="s">
        <v>83</v>
      </c>
      <c r="BT136" s="65" t="s">
        <v>83</v>
      </c>
      <c r="BU136" s="65" t="s">
        <v>83</v>
      </c>
      <c r="BV136" s="60" t="s">
        <v>95</v>
      </c>
      <c r="BW136" s="67" t="s">
        <v>96</v>
      </c>
      <c r="BX136" s="60">
        <v>8</v>
      </c>
      <c r="BY136" s="16" t="s">
        <v>1151</v>
      </c>
      <c r="BZ136" s="59"/>
    </row>
    <row r="137" spans="1:78">
      <c r="A137" s="81" t="s">
        <v>76</v>
      </c>
      <c r="B137" s="81">
        <v>136</v>
      </c>
      <c r="C137" s="82"/>
      <c r="D137" s="81" t="str">
        <f t="shared" si="26"/>
        <v>MARLY CARDONA QUINTERO/JUAN PABLO GARCIA BEDOYA/GLADYS ENITH ARREDONDO</v>
      </c>
      <c r="E137" s="82" t="s">
        <v>153</v>
      </c>
      <c r="F137" s="81" t="s">
        <v>78</v>
      </c>
      <c r="G137" s="82" t="s">
        <v>165</v>
      </c>
      <c r="H137" s="81" t="s">
        <v>78</v>
      </c>
      <c r="I137" s="81" t="s">
        <v>362</v>
      </c>
      <c r="J137" s="82">
        <v>3053</v>
      </c>
      <c r="K137" s="83">
        <v>46028</v>
      </c>
      <c r="L137" s="82">
        <v>3781</v>
      </c>
      <c r="M137" s="84">
        <v>88</v>
      </c>
      <c r="N137" s="85">
        <f>+VLOOKUP(M137,Hoja1!A:B,2,0)</f>
        <v>46029</v>
      </c>
      <c r="O137" s="122" t="s">
        <v>1152</v>
      </c>
      <c r="P137" s="86" t="s">
        <v>1153</v>
      </c>
      <c r="Q137" s="87" t="s">
        <v>83</v>
      </c>
      <c r="R137" s="82" t="str">
        <f t="shared" si="27"/>
        <v>PERSONA NATURAL</v>
      </c>
      <c r="S137" s="82">
        <v>1152196627</v>
      </c>
      <c r="T137" s="82" t="s">
        <v>1154</v>
      </c>
      <c r="U137" s="88" t="s">
        <v>84</v>
      </c>
      <c r="V137" s="83">
        <v>45391</v>
      </c>
      <c r="W137" s="85">
        <f t="shared" si="24"/>
        <v>46486</v>
      </c>
      <c r="X137" s="82">
        <v>93151507</v>
      </c>
      <c r="Y137" s="82" t="s">
        <v>1155</v>
      </c>
      <c r="Z137" s="82" t="s">
        <v>1156</v>
      </c>
      <c r="AA137" s="81" t="s">
        <v>86</v>
      </c>
      <c r="AB137" s="81" t="s">
        <v>367</v>
      </c>
      <c r="AC137" s="81" t="s">
        <v>368</v>
      </c>
      <c r="AD137" s="83">
        <v>46030</v>
      </c>
      <c r="AE137" s="83">
        <v>46030</v>
      </c>
      <c r="AF137" s="83">
        <v>46030</v>
      </c>
      <c r="AG137" s="83">
        <v>46295</v>
      </c>
      <c r="AH137" s="83" t="e">
        <f>+VLOOKUP(P137,#REF!,5,0)</f>
        <v>#REF!</v>
      </c>
      <c r="AI137" s="81">
        <f t="shared" si="25"/>
        <v>1</v>
      </c>
      <c r="AJ137" s="83">
        <v>46030</v>
      </c>
      <c r="AK137" s="81">
        <f t="shared" si="28"/>
        <v>0</v>
      </c>
      <c r="AL137" s="81">
        <f t="shared" si="29"/>
        <v>263</v>
      </c>
      <c r="AM137" s="89">
        <f>+VLOOKUP(AA137,Honorarios!A:B,2,0)</f>
        <v>7308240</v>
      </c>
      <c r="AN137" s="89">
        <f t="shared" si="30"/>
        <v>64068904</v>
      </c>
      <c r="AO137" s="82">
        <v>9240302</v>
      </c>
      <c r="AP137" s="90">
        <v>64068904</v>
      </c>
      <c r="AQ137" s="84" t="s">
        <v>83</v>
      </c>
      <c r="AR137" s="90">
        <v>0</v>
      </c>
      <c r="AS137" s="84" t="s">
        <v>83</v>
      </c>
      <c r="AT137" s="90">
        <v>0</v>
      </c>
      <c r="AU137" s="84" t="s">
        <v>83</v>
      </c>
      <c r="AV137" s="90">
        <v>0</v>
      </c>
      <c r="AW137" s="84" t="s">
        <v>83</v>
      </c>
      <c r="AX137" s="90">
        <v>0</v>
      </c>
      <c r="AY137" s="84" t="s">
        <v>83</v>
      </c>
      <c r="AZ137" s="90">
        <v>0</v>
      </c>
      <c r="BA137" s="84" t="s">
        <v>83</v>
      </c>
      <c r="BB137" s="90">
        <v>0</v>
      </c>
      <c r="BC137" s="84" t="s">
        <v>83</v>
      </c>
      <c r="BD137" s="90">
        <v>0</v>
      </c>
      <c r="BE137" s="91">
        <f t="shared" si="31"/>
        <v>64068904</v>
      </c>
      <c r="BF137" s="82">
        <v>7201407821</v>
      </c>
      <c r="BG137" s="83">
        <v>46029</v>
      </c>
      <c r="BH137" s="82">
        <v>8201407898</v>
      </c>
      <c r="BI137" s="83">
        <v>46030</v>
      </c>
      <c r="BJ137" s="81" t="s">
        <v>89</v>
      </c>
      <c r="BK137" s="81" t="s">
        <v>90</v>
      </c>
      <c r="BL137" s="92" t="s">
        <v>343</v>
      </c>
      <c r="BM137" s="86">
        <f>+VLOOKUP(BL137,Supervisores!A:B,2,0)</f>
        <v>52725332</v>
      </c>
      <c r="BN137" s="123" t="s">
        <v>1157</v>
      </c>
      <c r="BO137" s="123" t="s">
        <v>1158</v>
      </c>
      <c r="BP137" s="83">
        <v>46056</v>
      </c>
      <c r="BQ137" s="93">
        <v>46030</v>
      </c>
      <c r="BR137" s="93" t="s">
        <v>1159</v>
      </c>
      <c r="BS137" s="93">
        <v>46030</v>
      </c>
      <c r="BT137" s="93">
        <v>46482</v>
      </c>
      <c r="BU137" s="93">
        <v>46030</v>
      </c>
      <c r="BV137" s="82" t="s">
        <v>95</v>
      </c>
      <c r="BW137" s="88" t="s">
        <v>96</v>
      </c>
      <c r="BX137" s="82">
        <v>10</v>
      </c>
      <c r="BY137" s="123" t="s">
        <v>1160</v>
      </c>
      <c r="BZ137" s="82" t="s">
        <v>739</v>
      </c>
    </row>
    <row r="138" spans="1:78">
      <c r="A138" s="4" t="s">
        <v>1090</v>
      </c>
      <c r="B138" s="4">
        <v>137</v>
      </c>
      <c r="C138" s="59"/>
      <c r="D138" s="4" t="str">
        <f t="shared" si="26"/>
        <v>MARLY CARDONA QUINTERO/JUAN PABLO GARCIA BEDOYA/GLADYS ENITH ARREDONDO</v>
      </c>
      <c r="E138" s="60" t="s">
        <v>153</v>
      </c>
      <c r="F138" s="5" t="s">
        <v>78</v>
      </c>
      <c r="G138" s="60" t="s">
        <v>165</v>
      </c>
      <c r="H138" s="5" t="s">
        <v>78</v>
      </c>
      <c r="I138" s="60" t="s">
        <v>362</v>
      </c>
      <c r="J138" s="59">
        <v>3054</v>
      </c>
      <c r="K138" s="58">
        <v>46028</v>
      </c>
      <c r="L138" s="59">
        <v>3782</v>
      </c>
      <c r="M138" s="63">
        <v>88</v>
      </c>
      <c r="N138" s="10">
        <f>+VLOOKUP(M138,Hoja1!A:B,2,0)</f>
        <v>46029</v>
      </c>
      <c r="O138" s="10" t="s">
        <v>1161</v>
      </c>
      <c r="P138" s="11" t="s">
        <v>1162</v>
      </c>
      <c r="Q138" s="18" t="s">
        <v>83</v>
      </c>
      <c r="R138" s="4" t="str">
        <f t="shared" si="27"/>
        <v>PERSONA NATURAL</v>
      </c>
      <c r="S138" s="59">
        <v>1020434387</v>
      </c>
      <c r="T138" s="59" t="s">
        <v>1163</v>
      </c>
      <c r="U138" s="61" t="s">
        <v>102</v>
      </c>
      <c r="V138" s="58">
        <v>45304</v>
      </c>
      <c r="W138" s="10">
        <f t="shared" si="24"/>
        <v>46400</v>
      </c>
      <c r="X138" s="59">
        <v>93151507</v>
      </c>
      <c r="Y138" s="59" t="s">
        <v>1164</v>
      </c>
      <c r="Z138" s="59" t="s">
        <v>1165</v>
      </c>
      <c r="AA138" s="4" t="s">
        <v>266</v>
      </c>
      <c r="AB138" s="4" t="s">
        <v>367</v>
      </c>
      <c r="AC138" s="4" t="s">
        <v>368</v>
      </c>
      <c r="AD138" s="58">
        <v>46030</v>
      </c>
      <c r="AE138" s="58">
        <v>46030</v>
      </c>
      <c r="AF138" s="58">
        <v>46030</v>
      </c>
      <c r="AG138" s="58">
        <v>46295</v>
      </c>
      <c r="AH138" s="10" t="e">
        <f>+VLOOKUP(P138,#REF!,5,0)</f>
        <v>#REF!</v>
      </c>
      <c r="AI138" s="4">
        <f t="shared" si="25"/>
        <v>1</v>
      </c>
      <c r="AJ138" s="58">
        <v>46030</v>
      </c>
      <c r="AK138" s="4">
        <f t="shared" si="28"/>
        <v>0</v>
      </c>
      <c r="AL138" s="4">
        <f t="shared" si="29"/>
        <v>263</v>
      </c>
      <c r="AM138" s="12">
        <f>+VLOOKUP(AA138,Honorarios!A:B,2,0)</f>
        <v>8769565</v>
      </c>
      <c r="AN138" s="12">
        <f t="shared" si="30"/>
        <v>76879853.166666657</v>
      </c>
      <c r="AO138" s="59">
        <v>9240302</v>
      </c>
      <c r="AP138" s="62">
        <v>76879853</v>
      </c>
      <c r="AQ138" s="63" t="s">
        <v>83</v>
      </c>
      <c r="AR138" s="64">
        <v>0</v>
      </c>
      <c r="AS138" s="63" t="s">
        <v>83</v>
      </c>
      <c r="AT138" s="64">
        <v>0</v>
      </c>
      <c r="AU138" s="63" t="s">
        <v>83</v>
      </c>
      <c r="AV138" s="64">
        <v>0</v>
      </c>
      <c r="AW138" s="63" t="s">
        <v>83</v>
      </c>
      <c r="AX138" s="64">
        <v>0</v>
      </c>
      <c r="AY138" s="63" t="s">
        <v>83</v>
      </c>
      <c r="AZ138" s="64">
        <v>0</v>
      </c>
      <c r="BA138" s="63" t="s">
        <v>83</v>
      </c>
      <c r="BB138" s="64">
        <v>0</v>
      </c>
      <c r="BC138" s="63" t="s">
        <v>83</v>
      </c>
      <c r="BD138" s="64">
        <v>0</v>
      </c>
      <c r="BE138" s="13">
        <f t="shared" si="31"/>
        <v>76879853</v>
      </c>
      <c r="BF138" s="59">
        <v>7201407822</v>
      </c>
      <c r="BG138" s="58">
        <v>46029</v>
      </c>
      <c r="BH138" s="59">
        <v>8201407899</v>
      </c>
      <c r="BI138" s="58">
        <v>46030</v>
      </c>
      <c r="BJ138" s="4" t="s">
        <v>89</v>
      </c>
      <c r="BK138" s="4" t="s">
        <v>90</v>
      </c>
      <c r="BL138" s="14" t="s">
        <v>343</v>
      </c>
      <c r="BM138" s="11">
        <f>+VLOOKUP(BL138,Supervisores!A:B,2,0)</f>
        <v>52725332</v>
      </c>
      <c r="BN138" s="15" t="s">
        <v>1166</v>
      </c>
      <c r="BO138" s="15" t="s">
        <v>1167</v>
      </c>
      <c r="BP138" s="58">
        <v>46056</v>
      </c>
      <c r="BQ138" s="65">
        <v>46030</v>
      </c>
      <c r="BR138" s="63" t="s">
        <v>1168</v>
      </c>
      <c r="BS138" s="65">
        <v>46030</v>
      </c>
      <c r="BT138" s="65">
        <v>46482</v>
      </c>
      <c r="BU138" s="65">
        <v>46030</v>
      </c>
      <c r="BV138" s="60" t="s">
        <v>95</v>
      </c>
      <c r="BW138" s="67" t="s">
        <v>96</v>
      </c>
      <c r="BX138" s="60">
        <v>10</v>
      </c>
      <c r="BY138" s="16" t="s">
        <v>1169</v>
      </c>
      <c r="BZ138" s="59"/>
    </row>
    <row r="139" spans="1:78">
      <c r="A139" s="4" t="s">
        <v>76</v>
      </c>
      <c r="B139" s="4">
        <v>138</v>
      </c>
      <c r="C139" s="59"/>
      <c r="D139" s="4" t="str">
        <f t="shared" si="26"/>
        <v>MARLY CARDONA QUINTERO/JUAN PABLO GARCIA BEDOYA/GLADYS ENITH ARREDONDO</v>
      </c>
      <c r="E139" s="60" t="s">
        <v>153</v>
      </c>
      <c r="F139" s="5" t="s">
        <v>78</v>
      </c>
      <c r="G139" s="60" t="s">
        <v>165</v>
      </c>
      <c r="H139" s="5" t="s">
        <v>78</v>
      </c>
      <c r="I139" s="60" t="s">
        <v>362</v>
      </c>
      <c r="J139" s="59">
        <v>3055</v>
      </c>
      <c r="K139" s="58">
        <v>46028</v>
      </c>
      <c r="L139" s="59">
        <v>3783</v>
      </c>
      <c r="M139" s="63">
        <v>88</v>
      </c>
      <c r="N139" s="10">
        <f>+VLOOKUP(M139,Hoja1!A:B,2,0)</f>
        <v>46029</v>
      </c>
      <c r="O139" s="10" t="s">
        <v>1170</v>
      </c>
      <c r="P139" s="11" t="s">
        <v>1171</v>
      </c>
      <c r="Q139" s="18" t="s">
        <v>83</v>
      </c>
      <c r="R139" s="4" t="str">
        <f t="shared" si="27"/>
        <v>PERSONA NATURAL</v>
      </c>
      <c r="S139" s="59">
        <v>1037587632</v>
      </c>
      <c r="T139" s="59" t="s">
        <v>1172</v>
      </c>
      <c r="U139" s="61" t="s">
        <v>102</v>
      </c>
      <c r="V139" s="58">
        <v>45715</v>
      </c>
      <c r="W139" s="58">
        <f t="shared" si="24"/>
        <v>46810</v>
      </c>
      <c r="X139" s="59">
        <v>93151507</v>
      </c>
      <c r="Y139" s="59" t="s">
        <v>1173</v>
      </c>
      <c r="Z139" s="59" t="s">
        <v>1174</v>
      </c>
      <c r="AA139" s="4" t="s">
        <v>86</v>
      </c>
      <c r="AB139" s="4" t="s">
        <v>367</v>
      </c>
      <c r="AC139" s="4" t="s">
        <v>368</v>
      </c>
      <c r="AD139" s="58">
        <v>46030</v>
      </c>
      <c r="AE139" s="58">
        <v>46030</v>
      </c>
      <c r="AF139" s="58">
        <v>46030</v>
      </c>
      <c r="AG139" s="58">
        <v>46295</v>
      </c>
      <c r="AH139" s="10" t="e">
        <f>+VLOOKUP(P139,#REF!,5,0)</f>
        <v>#REF!</v>
      </c>
      <c r="AI139" s="4">
        <f t="shared" si="25"/>
        <v>1</v>
      </c>
      <c r="AJ139" s="58">
        <v>46030</v>
      </c>
      <c r="AK139" s="4">
        <f t="shared" si="28"/>
        <v>0</v>
      </c>
      <c r="AL139" s="4">
        <f t="shared" si="29"/>
        <v>263</v>
      </c>
      <c r="AM139" s="12">
        <f>+VLOOKUP(AA139,Honorarios!A:B,2,0)</f>
        <v>7308240</v>
      </c>
      <c r="AN139" s="12">
        <f t="shared" si="30"/>
        <v>64068904</v>
      </c>
      <c r="AO139" s="59">
        <v>9240302</v>
      </c>
      <c r="AP139" s="62">
        <v>64068904</v>
      </c>
      <c r="AQ139" s="63" t="s">
        <v>83</v>
      </c>
      <c r="AR139" s="64">
        <v>0</v>
      </c>
      <c r="AS139" s="63" t="s">
        <v>83</v>
      </c>
      <c r="AT139" s="64">
        <v>0</v>
      </c>
      <c r="AU139" s="63" t="s">
        <v>83</v>
      </c>
      <c r="AV139" s="64">
        <v>0</v>
      </c>
      <c r="AW139" s="63" t="s">
        <v>83</v>
      </c>
      <c r="AX139" s="64">
        <v>0</v>
      </c>
      <c r="AY139" s="63" t="s">
        <v>83</v>
      </c>
      <c r="AZ139" s="64">
        <v>0</v>
      </c>
      <c r="BA139" s="63" t="s">
        <v>83</v>
      </c>
      <c r="BB139" s="64">
        <v>0</v>
      </c>
      <c r="BC139" s="63" t="s">
        <v>83</v>
      </c>
      <c r="BD139" s="64">
        <v>0</v>
      </c>
      <c r="BE139" s="13">
        <f t="shared" si="31"/>
        <v>64068904</v>
      </c>
      <c r="BF139" s="59">
        <v>7201407823</v>
      </c>
      <c r="BG139" s="58">
        <v>46029</v>
      </c>
      <c r="BH139" s="59">
        <v>8201407900</v>
      </c>
      <c r="BI139" s="58">
        <v>46030</v>
      </c>
      <c r="BJ139" s="4" t="s">
        <v>89</v>
      </c>
      <c r="BK139" s="4" t="s">
        <v>90</v>
      </c>
      <c r="BL139" s="14" t="s">
        <v>343</v>
      </c>
      <c r="BM139" s="11">
        <f>+VLOOKUP(BL139,Supervisores!A:B,2,0)</f>
        <v>52725332</v>
      </c>
      <c r="BN139" s="16" t="s">
        <v>1175</v>
      </c>
      <c r="BO139" s="15" t="s">
        <v>1176</v>
      </c>
      <c r="BP139" s="58">
        <v>46056</v>
      </c>
      <c r="BQ139" s="65">
        <v>46030</v>
      </c>
      <c r="BR139" s="63" t="s">
        <v>1177</v>
      </c>
      <c r="BS139" s="65">
        <v>46030</v>
      </c>
      <c r="BT139" s="65">
        <v>46482</v>
      </c>
      <c r="BU139" s="65">
        <v>46030</v>
      </c>
      <c r="BV139" s="60" t="s">
        <v>95</v>
      </c>
      <c r="BW139" s="67" t="s">
        <v>96</v>
      </c>
      <c r="BX139" s="60">
        <v>10</v>
      </c>
      <c r="BY139" s="16" t="s">
        <v>1178</v>
      </c>
      <c r="BZ139" s="59"/>
    </row>
    <row r="140" spans="1:78">
      <c r="A140" s="4" t="s">
        <v>1090</v>
      </c>
      <c r="B140" s="4">
        <v>139</v>
      </c>
      <c r="C140" s="59"/>
      <c r="D140" s="4" t="str">
        <f t="shared" si="26"/>
        <v>MARLY CARDONA QUINTERO/JUAN PABLO GARCIA BEDOYA/GLADYS ENITH ARREDONDO</v>
      </c>
      <c r="E140" s="60" t="s">
        <v>153</v>
      </c>
      <c r="F140" s="5" t="s">
        <v>78</v>
      </c>
      <c r="G140" s="60" t="s">
        <v>165</v>
      </c>
      <c r="H140" s="5" t="s">
        <v>78</v>
      </c>
      <c r="I140" s="60" t="s">
        <v>362</v>
      </c>
      <c r="J140" s="59">
        <v>3057</v>
      </c>
      <c r="K140" s="58">
        <v>46028</v>
      </c>
      <c r="L140" s="59">
        <v>3784</v>
      </c>
      <c r="M140" s="63">
        <v>88</v>
      </c>
      <c r="N140" s="10">
        <f>+VLOOKUP(M140,Hoja1!A:B,2,0)</f>
        <v>46029</v>
      </c>
      <c r="O140" s="10" t="s">
        <v>1179</v>
      </c>
      <c r="P140" s="11" t="s">
        <v>1180</v>
      </c>
      <c r="Q140" s="18" t="s">
        <v>83</v>
      </c>
      <c r="R140" s="4" t="str">
        <f t="shared" si="27"/>
        <v>PERSONA NATURAL</v>
      </c>
      <c r="S140" s="59">
        <v>1152218780</v>
      </c>
      <c r="T140" s="59" t="s">
        <v>1181</v>
      </c>
      <c r="U140" s="61" t="s">
        <v>84</v>
      </c>
      <c r="V140" s="58">
        <v>46000</v>
      </c>
      <c r="W140" s="10">
        <f t="shared" si="24"/>
        <v>47096</v>
      </c>
      <c r="X140" s="59">
        <v>93151507</v>
      </c>
      <c r="Y140" s="59" t="s">
        <v>1182</v>
      </c>
      <c r="Z140" s="59" t="s">
        <v>1183</v>
      </c>
      <c r="AA140" s="4" t="s">
        <v>131</v>
      </c>
      <c r="AB140" s="4" t="s">
        <v>367</v>
      </c>
      <c r="AC140" s="4" t="s">
        <v>368</v>
      </c>
      <c r="AD140" s="58">
        <v>46030</v>
      </c>
      <c r="AE140" s="58">
        <v>46030</v>
      </c>
      <c r="AF140" s="58">
        <v>46030</v>
      </c>
      <c r="AG140" s="58">
        <v>46295</v>
      </c>
      <c r="AH140" s="10" t="e">
        <f>+VLOOKUP(P140,#REF!,5,0)</f>
        <v>#REF!</v>
      </c>
      <c r="AI140" s="4">
        <f t="shared" si="25"/>
        <v>1</v>
      </c>
      <c r="AJ140" s="58">
        <v>46030</v>
      </c>
      <c r="AK140" s="4">
        <f t="shared" si="28"/>
        <v>0</v>
      </c>
      <c r="AL140" s="4">
        <f t="shared" si="29"/>
        <v>263</v>
      </c>
      <c r="AM140" s="12">
        <f>+VLOOKUP(AA140,Honorarios!A:B,2,0)</f>
        <v>6576773</v>
      </c>
      <c r="AN140" s="12">
        <f t="shared" si="30"/>
        <v>57656376.633333333</v>
      </c>
      <c r="AO140" s="59">
        <v>9240302</v>
      </c>
      <c r="AP140" s="62">
        <v>57656377</v>
      </c>
      <c r="AQ140" s="63" t="s">
        <v>83</v>
      </c>
      <c r="AR140" s="64">
        <v>0</v>
      </c>
      <c r="AS140" s="63" t="s">
        <v>83</v>
      </c>
      <c r="AT140" s="64">
        <v>0</v>
      </c>
      <c r="AU140" s="63" t="s">
        <v>83</v>
      </c>
      <c r="AV140" s="64">
        <v>0</v>
      </c>
      <c r="AW140" s="63" t="s">
        <v>83</v>
      </c>
      <c r="AX140" s="64">
        <v>0</v>
      </c>
      <c r="AY140" s="63" t="s">
        <v>83</v>
      </c>
      <c r="AZ140" s="64">
        <v>0</v>
      </c>
      <c r="BA140" s="63" t="s">
        <v>83</v>
      </c>
      <c r="BB140" s="64">
        <v>0</v>
      </c>
      <c r="BC140" s="63" t="s">
        <v>83</v>
      </c>
      <c r="BD140" s="64">
        <v>0</v>
      </c>
      <c r="BE140" s="13">
        <f t="shared" si="31"/>
        <v>57656377</v>
      </c>
      <c r="BF140" s="59">
        <v>7201407825</v>
      </c>
      <c r="BG140" s="58">
        <v>46029</v>
      </c>
      <c r="BH140" s="59">
        <v>8201407902</v>
      </c>
      <c r="BI140" s="58">
        <v>46030</v>
      </c>
      <c r="BJ140" s="4" t="s">
        <v>89</v>
      </c>
      <c r="BK140" s="4" t="s">
        <v>90</v>
      </c>
      <c r="BL140" s="14" t="s">
        <v>343</v>
      </c>
      <c r="BM140" s="11">
        <f>+VLOOKUP(BL140,Supervisores!A:B,2,0)</f>
        <v>52725332</v>
      </c>
      <c r="BN140" s="15" t="s">
        <v>1184</v>
      </c>
      <c r="BO140" s="15" t="s">
        <v>1185</v>
      </c>
      <c r="BP140" s="58">
        <v>46056</v>
      </c>
      <c r="BQ140" s="65">
        <v>46030</v>
      </c>
      <c r="BR140" s="63" t="s">
        <v>1186</v>
      </c>
      <c r="BS140" s="65">
        <v>46030</v>
      </c>
      <c r="BT140" s="65">
        <v>46482</v>
      </c>
      <c r="BU140" s="65">
        <v>46030</v>
      </c>
      <c r="BV140" s="60" t="s">
        <v>95</v>
      </c>
      <c r="BW140" s="67" t="s">
        <v>96</v>
      </c>
      <c r="BX140" s="60">
        <v>10</v>
      </c>
      <c r="BY140" s="16" t="s">
        <v>1187</v>
      </c>
      <c r="BZ140" s="59"/>
    </row>
    <row r="141" spans="1:78">
      <c r="A141" s="4" t="s">
        <v>76</v>
      </c>
      <c r="B141" s="4">
        <v>140</v>
      </c>
      <c r="C141" s="59"/>
      <c r="D141" s="4" t="str">
        <f t="shared" si="26"/>
        <v>MARLY CARDONA QUINTERO/JUAN PABLO GARCIA BEDOYA/GLADYS ENITH ARREDONDO</v>
      </c>
      <c r="E141" s="60" t="s">
        <v>153</v>
      </c>
      <c r="F141" s="5" t="s">
        <v>78</v>
      </c>
      <c r="G141" s="60" t="s">
        <v>165</v>
      </c>
      <c r="H141" s="5" t="s">
        <v>78</v>
      </c>
      <c r="I141" s="60" t="s">
        <v>362</v>
      </c>
      <c r="J141" s="59">
        <v>3058</v>
      </c>
      <c r="K141" s="58">
        <v>46028</v>
      </c>
      <c r="L141" s="59">
        <v>3785</v>
      </c>
      <c r="M141" s="63">
        <v>88</v>
      </c>
      <c r="N141" s="10">
        <f>+VLOOKUP(M141,Hoja1!A:B,2,0)</f>
        <v>46029</v>
      </c>
      <c r="O141" s="10" t="s">
        <v>1188</v>
      </c>
      <c r="P141" s="11" t="s">
        <v>1189</v>
      </c>
      <c r="Q141" s="18" t="s">
        <v>83</v>
      </c>
      <c r="R141" s="4" t="str">
        <f t="shared" si="27"/>
        <v>PERSONA NATURAL</v>
      </c>
      <c r="S141" s="59">
        <v>71215127</v>
      </c>
      <c r="T141" s="59" t="s">
        <v>1190</v>
      </c>
      <c r="U141" s="61" t="s">
        <v>102</v>
      </c>
      <c r="V141" s="58">
        <v>45973</v>
      </c>
      <c r="W141" s="58">
        <f t="shared" si="24"/>
        <v>47069</v>
      </c>
      <c r="X141" s="59">
        <v>93151507</v>
      </c>
      <c r="Y141" s="59" t="s">
        <v>1191</v>
      </c>
      <c r="Z141" s="59" t="s">
        <v>1192</v>
      </c>
      <c r="AA141" s="4" t="s">
        <v>140</v>
      </c>
      <c r="AB141" s="4" t="s">
        <v>367</v>
      </c>
      <c r="AC141" s="4" t="s">
        <v>368</v>
      </c>
      <c r="AD141" s="58">
        <v>46030</v>
      </c>
      <c r="AE141" s="58">
        <v>46030</v>
      </c>
      <c r="AF141" s="58">
        <v>46030</v>
      </c>
      <c r="AG141" s="58">
        <v>46295</v>
      </c>
      <c r="AH141" s="10" t="e">
        <f>+VLOOKUP(P141,#REF!,5,0)</f>
        <v>#REF!</v>
      </c>
      <c r="AI141" s="4">
        <f t="shared" si="25"/>
        <v>1</v>
      </c>
      <c r="AJ141" s="58">
        <v>46030</v>
      </c>
      <c r="AK141" s="4">
        <f t="shared" si="28"/>
        <v>0</v>
      </c>
      <c r="AL141" s="4">
        <f t="shared" si="29"/>
        <v>263</v>
      </c>
      <c r="AM141" s="12">
        <f>+VLOOKUP(AA141,Honorarios!A:B,2,0)</f>
        <v>5164679</v>
      </c>
      <c r="AN141" s="12">
        <f t="shared" si="30"/>
        <v>45277019.233333334</v>
      </c>
      <c r="AO141" s="59">
        <v>9240302</v>
      </c>
      <c r="AP141" s="62">
        <v>45277019</v>
      </c>
      <c r="AQ141" s="63" t="s">
        <v>83</v>
      </c>
      <c r="AR141" s="64">
        <v>0</v>
      </c>
      <c r="AS141" s="63" t="s">
        <v>83</v>
      </c>
      <c r="AT141" s="64">
        <v>0</v>
      </c>
      <c r="AU141" s="63" t="s">
        <v>83</v>
      </c>
      <c r="AV141" s="64">
        <v>0</v>
      </c>
      <c r="AW141" s="63" t="s">
        <v>83</v>
      </c>
      <c r="AX141" s="64">
        <v>0</v>
      </c>
      <c r="AY141" s="63" t="s">
        <v>83</v>
      </c>
      <c r="AZ141" s="64">
        <v>0</v>
      </c>
      <c r="BA141" s="63" t="s">
        <v>83</v>
      </c>
      <c r="BB141" s="64">
        <v>0</v>
      </c>
      <c r="BC141" s="63" t="s">
        <v>83</v>
      </c>
      <c r="BD141" s="64">
        <v>0</v>
      </c>
      <c r="BE141" s="13">
        <f t="shared" si="31"/>
        <v>45277019</v>
      </c>
      <c r="BF141" s="59">
        <v>7201407826</v>
      </c>
      <c r="BG141" s="58">
        <v>46029</v>
      </c>
      <c r="BH141" s="59">
        <v>8201407903</v>
      </c>
      <c r="BI141" s="58">
        <v>46030</v>
      </c>
      <c r="BJ141" s="4" t="s">
        <v>89</v>
      </c>
      <c r="BK141" s="4" t="s">
        <v>90</v>
      </c>
      <c r="BL141" s="14" t="s">
        <v>343</v>
      </c>
      <c r="BM141" s="11">
        <f>+VLOOKUP(BL141,Supervisores!A:B,2,0)</f>
        <v>52725332</v>
      </c>
      <c r="BN141" s="16" t="s">
        <v>1193</v>
      </c>
      <c r="BO141" s="15" t="s">
        <v>1194</v>
      </c>
      <c r="BP141" s="58">
        <v>46056</v>
      </c>
      <c r="BQ141" s="65" t="s">
        <v>83</v>
      </c>
      <c r="BR141" s="65" t="s">
        <v>83</v>
      </c>
      <c r="BS141" s="65" t="s">
        <v>83</v>
      </c>
      <c r="BT141" s="65" t="s">
        <v>83</v>
      </c>
      <c r="BU141" s="65" t="s">
        <v>83</v>
      </c>
      <c r="BV141" s="60" t="s">
        <v>95</v>
      </c>
      <c r="BW141" s="67" t="s">
        <v>96</v>
      </c>
      <c r="BX141" s="60">
        <v>8</v>
      </c>
      <c r="BY141" s="16" t="s">
        <v>1195</v>
      </c>
      <c r="BZ141" s="59"/>
    </row>
    <row r="142" spans="1:78">
      <c r="A142" s="4" t="s">
        <v>1090</v>
      </c>
      <c r="B142" s="4">
        <v>141</v>
      </c>
      <c r="C142" s="59"/>
      <c r="D142" s="4" t="str">
        <f t="shared" si="26"/>
        <v>MARLY CARDONA QUINTERO/JUAN PABLO GARCIA BEDOYA/LAURA CRISTINA ZAPATA VASQUEZ</v>
      </c>
      <c r="E142" s="60" t="s">
        <v>153</v>
      </c>
      <c r="F142" s="5" t="s">
        <v>78</v>
      </c>
      <c r="G142" s="60" t="s">
        <v>165</v>
      </c>
      <c r="H142" s="5" t="s">
        <v>78</v>
      </c>
      <c r="I142" s="60" t="s">
        <v>80</v>
      </c>
      <c r="J142" s="59">
        <v>3087</v>
      </c>
      <c r="K142" s="58">
        <v>46028</v>
      </c>
      <c r="L142" s="59">
        <v>3786</v>
      </c>
      <c r="M142" s="63">
        <v>88</v>
      </c>
      <c r="N142" s="10">
        <f>+VLOOKUP(M142,Hoja1!A:B,2,0)</f>
        <v>46029</v>
      </c>
      <c r="O142" s="10" t="s">
        <v>1196</v>
      </c>
      <c r="P142" s="11" t="s">
        <v>1197</v>
      </c>
      <c r="Q142" s="18" t="s">
        <v>83</v>
      </c>
      <c r="R142" s="4" t="str">
        <f t="shared" si="27"/>
        <v>PERSONA NATURAL</v>
      </c>
      <c r="S142" s="59">
        <v>1128471211</v>
      </c>
      <c r="T142" s="59" t="s">
        <v>1198</v>
      </c>
      <c r="U142" s="61" t="s">
        <v>102</v>
      </c>
      <c r="V142" s="58">
        <v>45294</v>
      </c>
      <c r="W142" s="58">
        <f t="shared" si="24"/>
        <v>46390</v>
      </c>
      <c r="X142" s="59">
        <v>93151507</v>
      </c>
      <c r="Y142" s="59" t="s">
        <v>1199</v>
      </c>
      <c r="Z142" s="59" t="s">
        <v>1200</v>
      </c>
      <c r="AA142" s="4" t="s">
        <v>228</v>
      </c>
      <c r="AB142" s="4" t="s">
        <v>87</v>
      </c>
      <c r="AC142" s="4" t="s">
        <v>88</v>
      </c>
      <c r="AD142" s="58">
        <v>46030</v>
      </c>
      <c r="AE142" s="58">
        <v>46030</v>
      </c>
      <c r="AF142" s="58">
        <v>46030</v>
      </c>
      <c r="AG142" s="58">
        <v>46295</v>
      </c>
      <c r="AH142" s="10" t="e">
        <f>+VLOOKUP(P142,#REF!,5,0)</f>
        <v>#REF!</v>
      </c>
      <c r="AI142" s="4">
        <f t="shared" si="25"/>
        <v>1</v>
      </c>
      <c r="AJ142" s="58">
        <v>46030</v>
      </c>
      <c r="AK142" s="4">
        <f t="shared" si="28"/>
        <v>0</v>
      </c>
      <c r="AL142" s="4">
        <f t="shared" si="29"/>
        <v>263</v>
      </c>
      <c r="AM142" s="12">
        <f>+VLOOKUP(AA142,Honorarios!A:B,2,0)</f>
        <v>10230894</v>
      </c>
      <c r="AN142" s="12">
        <f t="shared" si="30"/>
        <v>89690837.399999991</v>
      </c>
      <c r="AO142" s="59">
        <v>9240298</v>
      </c>
      <c r="AP142" s="62">
        <v>89690837</v>
      </c>
      <c r="AQ142" s="63" t="s">
        <v>83</v>
      </c>
      <c r="AR142" s="64">
        <v>0</v>
      </c>
      <c r="AS142" s="63" t="s">
        <v>83</v>
      </c>
      <c r="AT142" s="64">
        <v>0</v>
      </c>
      <c r="AU142" s="63" t="s">
        <v>83</v>
      </c>
      <c r="AV142" s="64">
        <v>0</v>
      </c>
      <c r="AW142" s="63" t="s">
        <v>83</v>
      </c>
      <c r="AX142" s="64">
        <v>0</v>
      </c>
      <c r="AY142" s="63" t="s">
        <v>83</v>
      </c>
      <c r="AZ142" s="64">
        <v>0</v>
      </c>
      <c r="BA142" s="63" t="s">
        <v>83</v>
      </c>
      <c r="BB142" s="64">
        <v>0</v>
      </c>
      <c r="BC142" s="63" t="s">
        <v>83</v>
      </c>
      <c r="BD142" s="64">
        <v>0</v>
      </c>
      <c r="BE142" s="13">
        <f t="shared" si="31"/>
        <v>89690837</v>
      </c>
      <c r="BF142" s="59">
        <v>7201407828</v>
      </c>
      <c r="BG142" s="58">
        <v>46029</v>
      </c>
      <c r="BH142" s="59">
        <v>8201407905</v>
      </c>
      <c r="BI142" s="58">
        <v>46030</v>
      </c>
      <c r="BJ142" s="4" t="s">
        <v>89</v>
      </c>
      <c r="BK142" s="4" t="s">
        <v>90</v>
      </c>
      <c r="BL142" s="14" t="s">
        <v>91</v>
      </c>
      <c r="BM142" s="11">
        <f>+VLOOKUP(BL142,Supervisores!A:B,2,0)</f>
        <v>98552967</v>
      </c>
      <c r="BN142" s="15" t="s">
        <v>1201</v>
      </c>
      <c r="BO142" s="15" t="s">
        <v>1202</v>
      </c>
      <c r="BP142" s="58">
        <v>46056</v>
      </c>
      <c r="BQ142" s="65">
        <v>46030</v>
      </c>
      <c r="BR142" s="65" t="s">
        <v>1203</v>
      </c>
      <c r="BS142" s="65">
        <v>46030</v>
      </c>
      <c r="BT142" s="65">
        <v>46482</v>
      </c>
      <c r="BU142" s="65">
        <v>46030</v>
      </c>
      <c r="BV142" s="60" t="s">
        <v>95</v>
      </c>
      <c r="BW142" s="67" t="s">
        <v>96</v>
      </c>
      <c r="BX142" s="60">
        <v>10</v>
      </c>
      <c r="BY142" s="16" t="s">
        <v>1204</v>
      </c>
      <c r="BZ142" s="59"/>
    </row>
    <row r="143" spans="1:78">
      <c r="A143" s="4" t="s">
        <v>76</v>
      </c>
      <c r="B143" s="4">
        <v>142</v>
      </c>
      <c r="C143" s="59"/>
      <c r="D143" s="4" t="str">
        <f t="shared" si="26"/>
        <v>MARLY CARDONA QUINTERO/JUAN PABLO GARCIA BEDOYA/LAURA CRISTINA ZAPATA VASQUEZ</v>
      </c>
      <c r="E143" s="60" t="s">
        <v>153</v>
      </c>
      <c r="F143" s="5" t="s">
        <v>78</v>
      </c>
      <c r="G143" s="60" t="s">
        <v>165</v>
      </c>
      <c r="H143" s="5" t="s">
        <v>78</v>
      </c>
      <c r="I143" s="60" t="s">
        <v>80</v>
      </c>
      <c r="J143" s="59">
        <v>3088</v>
      </c>
      <c r="K143" s="58">
        <v>46028</v>
      </c>
      <c r="L143" s="59">
        <v>3787</v>
      </c>
      <c r="M143" s="63">
        <v>88</v>
      </c>
      <c r="N143" s="10">
        <f>+VLOOKUP(M143,Hoja1!A:B,2,0)</f>
        <v>46029</v>
      </c>
      <c r="O143" s="10" t="s">
        <v>1205</v>
      </c>
      <c r="P143" s="11" t="s">
        <v>1206</v>
      </c>
      <c r="Q143" s="18" t="s">
        <v>83</v>
      </c>
      <c r="R143" s="4" t="str">
        <f t="shared" si="27"/>
        <v>PERSONA NATURAL</v>
      </c>
      <c r="S143" s="59">
        <v>1039460559</v>
      </c>
      <c r="T143" s="59" t="s">
        <v>1207</v>
      </c>
      <c r="U143" s="61" t="s">
        <v>102</v>
      </c>
      <c r="V143" s="58">
        <v>45393</v>
      </c>
      <c r="W143" s="58">
        <f t="shared" si="24"/>
        <v>46488</v>
      </c>
      <c r="X143" s="59">
        <v>93151507</v>
      </c>
      <c r="Y143" s="59" t="s">
        <v>1208</v>
      </c>
      <c r="Z143" s="59" t="s">
        <v>1209</v>
      </c>
      <c r="AA143" s="4" t="s">
        <v>86</v>
      </c>
      <c r="AB143" s="4" t="s">
        <v>87</v>
      </c>
      <c r="AC143" s="4" t="s">
        <v>88</v>
      </c>
      <c r="AD143" s="58">
        <v>46030</v>
      </c>
      <c r="AE143" s="58">
        <v>46030</v>
      </c>
      <c r="AF143" s="58">
        <v>46030</v>
      </c>
      <c r="AG143" s="58">
        <v>46295</v>
      </c>
      <c r="AH143" s="10" t="e">
        <f>+VLOOKUP(P143,#REF!,5,0)</f>
        <v>#REF!</v>
      </c>
      <c r="AI143" s="4">
        <f>DAYS360(N143,AD144,(FALSE))</f>
        <v>1</v>
      </c>
      <c r="AJ143" s="58">
        <v>46030</v>
      </c>
      <c r="AK143" s="4">
        <f t="shared" si="28"/>
        <v>0</v>
      </c>
      <c r="AL143" s="4">
        <f t="shared" si="29"/>
        <v>263</v>
      </c>
      <c r="AM143" s="12">
        <f>+VLOOKUP(AA143,Honorarios!A:B,2,0)</f>
        <v>7308240</v>
      </c>
      <c r="AN143" s="12">
        <f t="shared" si="30"/>
        <v>64068904</v>
      </c>
      <c r="AO143" s="59">
        <v>9240298</v>
      </c>
      <c r="AP143" s="62">
        <v>64068904</v>
      </c>
      <c r="AQ143" s="63" t="s">
        <v>83</v>
      </c>
      <c r="AR143" s="64">
        <v>0</v>
      </c>
      <c r="AS143" s="63" t="s">
        <v>83</v>
      </c>
      <c r="AT143" s="64">
        <v>0</v>
      </c>
      <c r="AU143" s="63" t="s">
        <v>83</v>
      </c>
      <c r="AV143" s="64">
        <v>0</v>
      </c>
      <c r="AW143" s="63" t="s">
        <v>83</v>
      </c>
      <c r="AX143" s="64">
        <v>0</v>
      </c>
      <c r="AY143" s="63" t="s">
        <v>83</v>
      </c>
      <c r="AZ143" s="64">
        <v>0</v>
      </c>
      <c r="BA143" s="63" t="s">
        <v>83</v>
      </c>
      <c r="BB143" s="64">
        <v>0</v>
      </c>
      <c r="BC143" s="63" t="s">
        <v>83</v>
      </c>
      <c r="BD143" s="64">
        <v>0</v>
      </c>
      <c r="BE143" s="13">
        <f t="shared" si="31"/>
        <v>64068904</v>
      </c>
      <c r="BF143" s="59">
        <v>7201407829</v>
      </c>
      <c r="BG143" s="58">
        <v>46029</v>
      </c>
      <c r="BH143" s="59">
        <v>8201407906</v>
      </c>
      <c r="BI143" s="58">
        <v>46030</v>
      </c>
      <c r="BJ143" s="4" t="s">
        <v>89</v>
      </c>
      <c r="BK143" s="4" t="s">
        <v>90</v>
      </c>
      <c r="BL143" s="14" t="s">
        <v>91</v>
      </c>
      <c r="BM143" s="11">
        <f>+VLOOKUP(BL143,Supervisores!A:B,2,0)</f>
        <v>98552967</v>
      </c>
      <c r="BN143" s="16" t="s">
        <v>1210</v>
      </c>
      <c r="BO143" s="15" t="s">
        <v>1211</v>
      </c>
      <c r="BP143" s="58">
        <v>46056</v>
      </c>
      <c r="BQ143" s="65">
        <v>46030</v>
      </c>
      <c r="BR143" s="63" t="s">
        <v>1212</v>
      </c>
      <c r="BS143" s="65">
        <v>46030</v>
      </c>
      <c r="BT143" s="65">
        <v>46482</v>
      </c>
      <c r="BU143" s="65">
        <v>46030</v>
      </c>
      <c r="BV143" s="60" t="s">
        <v>95</v>
      </c>
      <c r="BW143" s="67" t="s">
        <v>96</v>
      </c>
      <c r="BX143" s="60">
        <v>10</v>
      </c>
      <c r="BY143" s="16" t="s">
        <v>1213</v>
      </c>
      <c r="BZ143" s="59"/>
    </row>
    <row r="144" spans="1:78">
      <c r="A144" s="4" t="s">
        <v>1090</v>
      </c>
      <c r="B144" s="4">
        <v>143</v>
      </c>
      <c r="C144" s="59"/>
      <c r="D144" s="4" t="str">
        <f t="shared" si="26"/>
        <v>JOHNATTAN STEVEN OROZCO/JUAN PABLO GARCIA BEDOYA/LAURA CRISTINA ZAPATA VASQUEZ</v>
      </c>
      <c r="E144" s="60" t="s">
        <v>77</v>
      </c>
      <c r="F144" s="5" t="s">
        <v>78</v>
      </c>
      <c r="G144" s="60" t="s">
        <v>165</v>
      </c>
      <c r="H144" s="5" t="s">
        <v>78</v>
      </c>
      <c r="I144" s="60" t="s">
        <v>80</v>
      </c>
      <c r="J144" s="59">
        <v>3089</v>
      </c>
      <c r="K144" s="58">
        <v>46028</v>
      </c>
      <c r="L144" s="59">
        <v>3788</v>
      </c>
      <c r="M144" s="63">
        <v>88</v>
      </c>
      <c r="N144" s="10">
        <f>+VLOOKUP(M144,Hoja1!A:B,2,0)</f>
        <v>46029</v>
      </c>
      <c r="O144" s="10" t="s">
        <v>1214</v>
      </c>
      <c r="P144" s="11" t="s">
        <v>1215</v>
      </c>
      <c r="Q144" s="18" t="s">
        <v>83</v>
      </c>
      <c r="R144" s="4" t="str">
        <f t="shared" si="27"/>
        <v>PERSONA NATURAL</v>
      </c>
      <c r="S144" s="59">
        <v>1020397973</v>
      </c>
      <c r="T144" s="59" t="s">
        <v>1216</v>
      </c>
      <c r="U144" s="61" t="s">
        <v>102</v>
      </c>
      <c r="V144" s="58">
        <v>45880</v>
      </c>
      <c r="W144" s="58">
        <f t="shared" si="24"/>
        <v>46976</v>
      </c>
      <c r="X144" s="59">
        <v>93151507</v>
      </c>
      <c r="Y144" s="59" t="s">
        <v>1217</v>
      </c>
      <c r="Z144" s="59" t="s">
        <v>1218</v>
      </c>
      <c r="AA144" s="4" t="s">
        <v>115</v>
      </c>
      <c r="AB144" s="4" t="s">
        <v>87</v>
      </c>
      <c r="AC144" s="4" t="s">
        <v>88</v>
      </c>
      <c r="AD144" s="58">
        <v>46030</v>
      </c>
      <c r="AE144" s="58">
        <v>46030</v>
      </c>
      <c r="AF144" s="58">
        <v>46030</v>
      </c>
      <c r="AG144" s="58">
        <v>46295</v>
      </c>
      <c r="AH144" s="10" t="e">
        <f>+VLOOKUP(P144,#REF!,5,0)</f>
        <v>#REF!</v>
      </c>
      <c r="AI144" s="4">
        <f>DAYS360(N144,AD145,(FALSE))</f>
        <v>1</v>
      </c>
      <c r="AJ144" s="58">
        <v>46030</v>
      </c>
      <c r="AK144" s="4">
        <f t="shared" si="28"/>
        <v>0</v>
      </c>
      <c r="AL144" s="4">
        <f t="shared" si="29"/>
        <v>263</v>
      </c>
      <c r="AM144" s="12">
        <f>+VLOOKUP(AA144,Honorarios!A:B,2,0)</f>
        <v>4818574</v>
      </c>
      <c r="AN144" s="12">
        <f t="shared" si="30"/>
        <v>42242832.066666663</v>
      </c>
      <c r="AO144" s="59">
        <v>9240298</v>
      </c>
      <c r="AP144" s="62">
        <v>42242832</v>
      </c>
      <c r="AQ144" s="63" t="s">
        <v>83</v>
      </c>
      <c r="AR144" s="64">
        <v>0</v>
      </c>
      <c r="AS144" s="63" t="s">
        <v>83</v>
      </c>
      <c r="AT144" s="64">
        <v>0</v>
      </c>
      <c r="AU144" s="63" t="s">
        <v>83</v>
      </c>
      <c r="AV144" s="64">
        <v>0</v>
      </c>
      <c r="AW144" s="63" t="s">
        <v>83</v>
      </c>
      <c r="AX144" s="64">
        <v>0</v>
      </c>
      <c r="AY144" s="63" t="s">
        <v>83</v>
      </c>
      <c r="AZ144" s="64">
        <v>0</v>
      </c>
      <c r="BA144" s="63" t="s">
        <v>83</v>
      </c>
      <c r="BB144" s="64">
        <v>0</v>
      </c>
      <c r="BC144" s="63" t="s">
        <v>83</v>
      </c>
      <c r="BD144" s="64">
        <v>0</v>
      </c>
      <c r="BE144" s="13">
        <f t="shared" si="31"/>
        <v>42242832</v>
      </c>
      <c r="BF144" s="59">
        <v>7201407830</v>
      </c>
      <c r="BG144" s="58">
        <v>46029</v>
      </c>
      <c r="BH144" s="59">
        <v>8201407907</v>
      </c>
      <c r="BI144" s="58">
        <v>46030</v>
      </c>
      <c r="BJ144" s="4" t="s">
        <v>89</v>
      </c>
      <c r="BK144" s="4" t="s">
        <v>90</v>
      </c>
      <c r="BL144" s="14" t="s">
        <v>91</v>
      </c>
      <c r="BM144" s="11">
        <f>+VLOOKUP(BL144,Supervisores!A:B,2,0)</f>
        <v>98552967</v>
      </c>
      <c r="BN144" s="15" t="s">
        <v>1219</v>
      </c>
      <c r="BO144" s="15" t="s">
        <v>1220</v>
      </c>
      <c r="BP144" s="58">
        <v>46056</v>
      </c>
      <c r="BQ144" s="65" t="s">
        <v>83</v>
      </c>
      <c r="BR144" s="65" t="s">
        <v>83</v>
      </c>
      <c r="BS144" s="65" t="s">
        <v>83</v>
      </c>
      <c r="BT144" s="65" t="s">
        <v>83</v>
      </c>
      <c r="BU144" s="65" t="s">
        <v>83</v>
      </c>
      <c r="BV144" s="60" t="s">
        <v>95</v>
      </c>
      <c r="BW144" s="67" t="s">
        <v>96</v>
      </c>
      <c r="BX144" s="60">
        <v>8</v>
      </c>
      <c r="BY144" s="16" t="s">
        <v>1221</v>
      </c>
      <c r="BZ144" s="59"/>
    </row>
    <row r="145" spans="1:78">
      <c r="A145" s="4" t="s">
        <v>76</v>
      </c>
      <c r="B145" s="4">
        <v>144</v>
      </c>
      <c r="C145" s="59"/>
      <c r="D145" s="4" t="str">
        <f t="shared" si="26"/>
        <v>MARLY CARDONA QUINTERO/JUAN PABLO GARCIA BEDOYA/LAURA CRISTINA ZAPATA VASQUEZ</v>
      </c>
      <c r="E145" s="60" t="s">
        <v>153</v>
      </c>
      <c r="F145" s="5" t="s">
        <v>78</v>
      </c>
      <c r="G145" s="60" t="s">
        <v>165</v>
      </c>
      <c r="H145" s="5" t="s">
        <v>78</v>
      </c>
      <c r="I145" s="60" t="s">
        <v>80</v>
      </c>
      <c r="J145" s="59">
        <v>3091</v>
      </c>
      <c r="K145" s="58">
        <v>46028</v>
      </c>
      <c r="L145" s="59">
        <v>3789</v>
      </c>
      <c r="M145" s="63">
        <v>88</v>
      </c>
      <c r="N145" s="10">
        <f>+VLOOKUP(M145,Hoja1!A:B,2,0)</f>
        <v>46029</v>
      </c>
      <c r="O145" s="10" t="s">
        <v>1222</v>
      </c>
      <c r="P145" s="11" t="s">
        <v>1223</v>
      </c>
      <c r="Q145" s="18" t="s">
        <v>83</v>
      </c>
      <c r="R145" s="4" t="str">
        <f t="shared" si="27"/>
        <v>PERSONA NATURAL</v>
      </c>
      <c r="S145" s="59">
        <v>15443822</v>
      </c>
      <c r="T145" s="59" t="s">
        <v>1224</v>
      </c>
      <c r="U145" s="61" t="s">
        <v>102</v>
      </c>
      <c r="V145" s="58">
        <v>45659</v>
      </c>
      <c r="W145" s="58">
        <f t="shared" si="24"/>
        <v>46754</v>
      </c>
      <c r="X145" s="59">
        <v>93151507</v>
      </c>
      <c r="Y145" s="59" t="s">
        <v>1225</v>
      </c>
      <c r="Z145" s="59" t="s">
        <v>1226</v>
      </c>
      <c r="AA145" s="4" t="s">
        <v>219</v>
      </c>
      <c r="AB145" s="4" t="s">
        <v>87</v>
      </c>
      <c r="AC145" s="4" t="s">
        <v>159</v>
      </c>
      <c r="AD145" s="58">
        <v>46030</v>
      </c>
      <c r="AE145" s="58">
        <v>46030</v>
      </c>
      <c r="AF145" s="58">
        <v>46030</v>
      </c>
      <c r="AG145" s="58">
        <v>46295</v>
      </c>
      <c r="AH145" s="10" t="e">
        <f>+VLOOKUP(P145,#REF!,5,0)</f>
        <v>#REF!</v>
      </c>
      <c r="AI145" s="4">
        <f t="shared" ref="AI145:AI184" si="32">DAYS360(N145,AD145,(FALSE))</f>
        <v>1</v>
      </c>
      <c r="AJ145" s="58">
        <v>46030</v>
      </c>
      <c r="AK145" s="4">
        <f t="shared" si="28"/>
        <v>0</v>
      </c>
      <c r="AL145" s="4">
        <f t="shared" si="29"/>
        <v>263</v>
      </c>
      <c r="AM145" s="12">
        <f>+VLOOKUP(AA145,Honorarios!A:B,2,0)</f>
        <v>3694240</v>
      </c>
      <c r="AN145" s="12">
        <f t="shared" si="30"/>
        <v>32386170.666666664</v>
      </c>
      <c r="AO145" s="59">
        <v>9240298</v>
      </c>
      <c r="AP145" s="62">
        <v>32386171</v>
      </c>
      <c r="AQ145" s="63" t="s">
        <v>83</v>
      </c>
      <c r="AR145" s="64">
        <v>0</v>
      </c>
      <c r="AS145" s="63" t="s">
        <v>83</v>
      </c>
      <c r="AT145" s="64">
        <v>0</v>
      </c>
      <c r="AU145" s="63" t="s">
        <v>83</v>
      </c>
      <c r="AV145" s="64">
        <v>0</v>
      </c>
      <c r="AW145" s="63" t="s">
        <v>83</v>
      </c>
      <c r="AX145" s="64">
        <v>0</v>
      </c>
      <c r="AY145" s="63" t="s">
        <v>83</v>
      </c>
      <c r="AZ145" s="64">
        <v>0</v>
      </c>
      <c r="BA145" s="63" t="s">
        <v>83</v>
      </c>
      <c r="BB145" s="64">
        <v>0</v>
      </c>
      <c r="BC145" s="63" t="s">
        <v>83</v>
      </c>
      <c r="BD145" s="64">
        <v>0</v>
      </c>
      <c r="BE145" s="13">
        <f t="shared" si="31"/>
        <v>32386171</v>
      </c>
      <c r="BF145" s="59">
        <v>7201407832</v>
      </c>
      <c r="BG145" s="58">
        <v>46029</v>
      </c>
      <c r="BH145" s="59">
        <v>8201407909</v>
      </c>
      <c r="BI145" s="58">
        <v>46030</v>
      </c>
      <c r="BJ145" s="4" t="s">
        <v>89</v>
      </c>
      <c r="BK145" s="4" t="s">
        <v>90</v>
      </c>
      <c r="BL145" s="14" t="s">
        <v>393</v>
      </c>
      <c r="BM145" s="11">
        <f>+VLOOKUP(BL145,Supervisores!A:B,2,0)</f>
        <v>43420806</v>
      </c>
      <c r="BN145" s="16" t="s">
        <v>1227</v>
      </c>
      <c r="BO145" s="15" t="s">
        <v>1228</v>
      </c>
      <c r="BP145" s="58">
        <v>46056</v>
      </c>
      <c r="BQ145" s="65" t="s">
        <v>83</v>
      </c>
      <c r="BR145" s="65" t="s">
        <v>83</v>
      </c>
      <c r="BS145" s="65" t="s">
        <v>83</v>
      </c>
      <c r="BT145" s="65" t="s">
        <v>83</v>
      </c>
      <c r="BU145" s="65" t="s">
        <v>83</v>
      </c>
      <c r="BV145" s="60" t="s">
        <v>95</v>
      </c>
      <c r="BW145" s="67" t="s">
        <v>96</v>
      </c>
      <c r="BX145" s="60">
        <v>8</v>
      </c>
      <c r="BY145" s="15"/>
      <c r="BZ145" s="59"/>
    </row>
    <row r="146" spans="1:78">
      <c r="A146" s="4" t="s">
        <v>1090</v>
      </c>
      <c r="B146" s="4">
        <v>145</v>
      </c>
      <c r="C146" s="59"/>
      <c r="D146" s="4" t="str">
        <f t="shared" si="26"/>
        <v>MARLY CARDONA QUINTERO/JUAN PABLO GARCIA BEDOYA/LEYDY VIVIANA SÁNCHEZ GONZÁLEZ</v>
      </c>
      <c r="E146" s="60" t="s">
        <v>153</v>
      </c>
      <c r="F146" s="5" t="s">
        <v>78</v>
      </c>
      <c r="G146" s="60" t="s">
        <v>165</v>
      </c>
      <c r="H146" s="5" t="s">
        <v>78</v>
      </c>
      <c r="I146" s="60" t="s">
        <v>98</v>
      </c>
      <c r="J146" s="59">
        <v>3157</v>
      </c>
      <c r="K146" s="58">
        <v>46035</v>
      </c>
      <c r="L146" s="59">
        <v>3790</v>
      </c>
      <c r="M146" s="63">
        <v>89</v>
      </c>
      <c r="N146" s="10">
        <f>+VLOOKUP(M146,Hoja1!A:B,2,0)</f>
        <v>46036</v>
      </c>
      <c r="O146" s="10" t="s">
        <v>1229</v>
      </c>
      <c r="P146" s="11" t="s">
        <v>1230</v>
      </c>
      <c r="Q146" s="18" t="s">
        <v>83</v>
      </c>
      <c r="R146" s="4" t="str">
        <f t="shared" si="27"/>
        <v>PERSONA NATURAL</v>
      </c>
      <c r="S146" s="59">
        <v>1017271516</v>
      </c>
      <c r="T146" s="59" t="s">
        <v>1231</v>
      </c>
      <c r="U146" s="61" t="s">
        <v>84</v>
      </c>
      <c r="V146" s="58">
        <v>45398</v>
      </c>
      <c r="W146" s="58">
        <f t="shared" si="24"/>
        <v>46493</v>
      </c>
      <c r="X146" s="59">
        <v>93151507</v>
      </c>
      <c r="Y146" s="59" t="s">
        <v>1232</v>
      </c>
      <c r="Z146" s="59" t="s">
        <v>1233</v>
      </c>
      <c r="AA146" s="4" t="s">
        <v>553</v>
      </c>
      <c r="AB146" s="4" t="s">
        <v>105</v>
      </c>
      <c r="AC146" s="4" t="s">
        <v>106</v>
      </c>
      <c r="AD146" s="58">
        <v>46036</v>
      </c>
      <c r="AE146" s="58">
        <v>46036</v>
      </c>
      <c r="AF146" s="58">
        <v>46036</v>
      </c>
      <c r="AG146" s="58">
        <v>46203</v>
      </c>
      <c r="AH146" s="10" t="e">
        <f>+VLOOKUP(P146,#REF!,5,0)</f>
        <v>#REF!</v>
      </c>
      <c r="AI146" s="4">
        <f t="shared" si="32"/>
        <v>0</v>
      </c>
      <c r="AJ146" s="58">
        <v>46036</v>
      </c>
      <c r="AK146" s="4">
        <f t="shared" si="28"/>
        <v>0</v>
      </c>
      <c r="AL146" s="4">
        <f t="shared" si="29"/>
        <v>167</v>
      </c>
      <c r="AM146" s="12">
        <f>+VLOOKUP(AA146,Honorarios!A:B,2,0)</f>
        <v>3328617</v>
      </c>
      <c r="AN146" s="12">
        <f t="shared" si="30"/>
        <v>18529301.300000001</v>
      </c>
      <c r="AO146" s="59">
        <v>9250094</v>
      </c>
      <c r="AP146" s="62">
        <v>12970511.300000001</v>
      </c>
      <c r="AQ146" s="63">
        <v>9240302</v>
      </c>
      <c r="AR146" s="64">
        <v>5558790</v>
      </c>
      <c r="AS146" s="63" t="s">
        <v>83</v>
      </c>
      <c r="AT146" s="64">
        <v>0</v>
      </c>
      <c r="AU146" s="63" t="s">
        <v>83</v>
      </c>
      <c r="AV146" s="64">
        <v>0</v>
      </c>
      <c r="AW146" s="63" t="s">
        <v>83</v>
      </c>
      <c r="AX146" s="64">
        <v>0</v>
      </c>
      <c r="AY146" s="63" t="s">
        <v>83</v>
      </c>
      <c r="AZ146" s="64">
        <v>0</v>
      </c>
      <c r="BA146" s="63" t="s">
        <v>83</v>
      </c>
      <c r="BB146" s="64">
        <v>0</v>
      </c>
      <c r="BC146" s="63" t="s">
        <v>83</v>
      </c>
      <c r="BD146" s="64">
        <v>0</v>
      </c>
      <c r="BE146" s="13">
        <f t="shared" si="31"/>
        <v>18529301.300000001</v>
      </c>
      <c r="BF146" s="59">
        <v>7201407899</v>
      </c>
      <c r="BG146" s="58">
        <v>46035</v>
      </c>
      <c r="BH146" s="59">
        <v>8201407940</v>
      </c>
      <c r="BI146" s="58">
        <v>46036</v>
      </c>
      <c r="BJ146" s="4" t="s">
        <v>89</v>
      </c>
      <c r="BK146" s="4" t="s">
        <v>90</v>
      </c>
      <c r="BL146" s="14" t="s">
        <v>107</v>
      </c>
      <c r="BM146" s="11">
        <f>+VLOOKUP(BL146,Supervisores!A:B,2,0)</f>
        <v>43985744</v>
      </c>
      <c r="BN146" s="15" t="s">
        <v>1234</v>
      </c>
      <c r="BO146" s="15" t="s">
        <v>1235</v>
      </c>
      <c r="BP146" s="58">
        <v>46056</v>
      </c>
      <c r="BQ146" s="65" t="s">
        <v>83</v>
      </c>
      <c r="BR146" s="65" t="s">
        <v>83</v>
      </c>
      <c r="BS146" s="65" t="s">
        <v>83</v>
      </c>
      <c r="BT146" s="65" t="s">
        <v>83</v>
      </c>
      <c r="BU146" s="65" t="s">
        <v>83</v>
      </c>
      <c r="BV146" s="60" t="s">
        <v>95</v>
      </c>
      <c r="BW146" s="67" t="s">
        <v>96</v>
      </c>
      <c r="BX146" s="60">
        <v>8</v>
      </c>
      <c r="BY146" s="16" t="s">
        <v>1236</v>
      </c>
      <c r="BZ146" s="59" t="s">
        <v>1237</v>
      </c>
    </row>
    <row r="147" spans="1:78">
      <c r="A147" s="4" t="s">
        <v>76</v>
      </c>
      <c r="B147" s="4">
        <v>146</v>
      </c>
      <c r="C147" s="59"/>
      <c r="D147" s="4" t="str">
        <f t="shared" si="26"/>
        <v>MARLY CARDONA QUINTERO/JUAN PABLO GARCIA BEDOYA/LEYDY VIVIANA SÁNCHEZ GONZÁLEZ</v>
      </c>
      <c r="E147" s="60" t="s">
        <v>153</v>
      </c>
      <c r="F147" s="5" t="s">
        <v>78</v>
      </c>
      <c r="G147" s="60" t="s">
        <v>165</v>
      </c>
      <c r="H147" s="5" t="s">
        <v>78</v>
      </c>
      <c r="I147" s="60" t="s">
        <v>98</v>
      </c>
      <c r="J147" s="59">
        <v>3158</v>
      </c>
      <c r="K147" s="58">
        <v>46035</v>
      </c>
      <c r="L147" s="59">
        <v>3791</v>
      </c>
      <c r="M147" s="63">
        <v>89</v>
      </c>
      <c r="N147" s="10">
        <f>+VLOOKUP(M147,Hoja1!A:B,2,0)</f>
        <v>46036</v>
      </c>
      <c r="O147" s="10" t="s">
        <v>1238</v>
      </c>
      <c r="P147" s="11" t="s">
        <v>1239</v>
      </c>
      <c r="Q147" s="18" t="s">
        <v>83</v>
      </c>
      <c r="R147" s="4" t="str">
        <f t="shared" si="27"/>
        <v>PERSONA NATURAL</v>
      </c>
      <c r="S147" s="59">
        <v>1039679817</v>
      </c>
      <c r="T147" s="59" t="s">
        <v>1240</v>
      </c>
      <c r="U147" s="61" t="s">
        <v>102</v>
      </c>
      <c r="V147" s="58">
        <v>45962</v>
      </c>
      <c r="W147" s="58">
        <f t="shared" si="24"/>
        <v>47058</v>
      </c>
      <c r="X147" s="59">
        <v>93151507</v>
      </c>
      <c r="Y147" s="59" t="s">
        <v>1241</v>
      </c>
      <c r="Z147" s="59" t="s">
        <v>1242</v>
      </c>
      <c r="AA147" s="4" t="s">
        <v>553</v>
      </c>
      <c r="AB147" s="4" t="s">
        <v>105</v>
      </c>
      <c r="AC147" s="4" t="s">
        <v>106</v>
      </c>
      <c r="AD147" s="58">
        <v>46036</v>
      </c>
      <c r="AE147" s="58">
        <v>46036</v>
      </c>
      <c r="AF147" s="58">
        <v>46036</v>
      </c>
      <c r="AG147" s="58">
        <v>46203</v>
      </c>
      <c r="AH147" s="10" t="e">
        <f>+VLOOKUP(P147,#REF!,5,0)</f>
        <v>#REF!</v>
      </c>
      <c r="AI147" s="4">
        <f t="shared" si="32"/>
        <v>0</v>
      </c>
      <c r="AJ147" s="58">
        <v>46036</v>
      </c>
      <c r="AK147" s="4">
        <f t="shared" si="28"/>
        <v>0</v>
      </c>
      <c r="AL147" s="4">
        <f t="shared" si="29"/>
        <v>167</v>
      </c>
      <c r="AM147" s="12">
        <f>+VLOOKUP(AA147,Honorarios!A:B,2,0)</f>
        <v>3328617</v>
      </c>
      <c r="AN147" s="12">
        <f t="shared" si="30"/>
        <v>18529301.300000001</v>
      </c>
      <c r="AO147" s="59">
        <v>9250094</v>
      </c>
      <c r="AP147" s="62">
        <v>12970511.300000001</v>
      </c>
      <c r="AQ147" s="63">
        <v>9240302</v>
      </c>
      <c r="AR147" s="64">
        <v>5558790</v>
      </c>
      <c r="AS147" s="63" t="s">
        <v>83</v>
      </c>
      <c r="AT147" s="64">
        <v>0</v>
      </c>
      <c r="AU147" s="63" t="s">
        <v>83</v>
      </c>
      <c r="AV147" s="64">
        <v>0</v>
      </c>
      <c r="AW147" s="63" t="s">
        <v>83</v>
      </c>
      <c r="AX147" s="64">
        <v>0</v>
      </c>
      <c r="AY147" s="63" t="s">
        <v>83</v>
      </c>
      <c r="AZ147" s="64">
        <v>0</v>
      </c>
      <c r="BA147" s="63" t="s">
        <v>83</v>
      </c>
      <c r="BB147" s="64">
        <v>0</v>
      </c>
      <c r="BC147" s="63" t="s">
        <v>83</v>
      </c>
      <c r="BD147" s="64">
        <v>0</v>
      </c>
      <c r="BE147" s="13">
        <f t="shared" si="31"/>
        <v>18529301.300000001</v>
      </c>
      <c r="BF147" s="59">
        <v>7201407900</v>
      </c>
      <c r="BG147" s="58">
        <v>46035</v>
      </c>
      <c r="BH147" s="59">
        <v>8201407941</v>
      </c>
      <c r="BI147" s="58">
        <v>46036</v>
      </c>
      <c r="BJ147" s="4" t="s">
        <v>89</v>
      </c>
      <c r="BK147" s="4" t="s">
        <v>90</v>
      </c>
      <c r="BL147" s="14" t="s">
        <v>107</v>
      </c>
      <c r="BM147" s="11">
        <f>+VLOOKUP(BL147,Supervisores!A:B,2,0)</f>
        <v>43985744</v>
      </c>
      <c r="BN147" s="16" t="s">
        <v>1243</v>
      </c>
      <c r="BO147" s="15" t="s">
        <v>1244</v>
      </c>
      <c r="BP147" s="58">
        <v>46056</v>
      </c>
      <c r="BQ147" s="65" t="s">
        <v>83</v>
      </c>
      <c r="BR147" s="65" t="s">
        <v>83</v>
      </c>
      <c r="BS147" s="65" t="s">
        <v>83</v>
      </c>
      <c r="BT147" s="65" t="s">
        <v>83</v>
      </c>
      <c r="BU147" s="65" t="s">
        <v>83</v>
      </c>
      <c r="BV147" s="60" t="s">
        <v>95</v>
      </c>
      <c r="BW147" s="67" t="s">
        <v>96</v>
      </c>
      <c r="BX147" s="60">
        <v>8</v>
      </c>
      <c r="BY147" s="16" t="s">
        <v>1245</v>
      </c>
      <c r="BZ147" s="59" t="s">
        <v>1237</v>
      </c>
    </row>
    <row r="148" spans="1:78">
      <c r="A148" s="4" t="s">
        <v>76</v>
      </c>
      <c r="B148" s="4">
        <v>147</v>
      </c>
      <c r="C148" s="59"/>
      <c r="D148" s="4" t="str">
        <f t="shared" si="26"/>
        <v>MARLY CARDONA QUINTERO/JUAN PABLO GARCIA BEDOYA/LEYDY VIVIANA SÁNCHEZ GONZÁLEZ</v>
      </c>
      <c r="E148" s="60" t="s">
        <v>153</v>
      </c>
      <c r="F148" s="5" t="s">
        <v>78</v>
      </c>
      <c r="G148" s="60" t="s">
        <v>165</v>
      </c>
      <c r="H148" s="5" t="s">
        <v>78</v>
      </c>
      <c r="I148" s="60" t="s">
        <v>98</v>
      </c>
      <c r="J148" s="59">
        <v>3159</v>
      </c>
      <c r="K148" s="58">
        <v>46035</v>
      </c>
      <c r="L148" s="59">
        <v>3792</v>
      </c>
      <c r="M148" s="63">
        <v>89</v>
      </c>
      <c r="N148" s="10">
        <f>+VLOOKUP(M148,Hoja1!A:B,2,0)</f>
        <v>46036</v>
      </c>
      <c r="O148" s="10" t="s">
        <v>1246</v>
      </c>
      <c r="P148" s="11" t="s">
        <v>1247</v>
      </c>
      <c r="Q148" s="18" t="s">
        <v>83</v>
      </c>
      <c r="R148" s="4" t="str">
        <f t="shared" si="27"/>
        <v>PERSONA NATURAL</v>
      </c>
      <c r="S148" s="59">
        <v>39389209</v>
      </c>
      <c r="T148" s="59" t="s">
        <v>1248</v>
      </c>
      <c r="U148" s="61" t="s">
        <v>84</v>
      </c>
      <c r="V148" s="58">
        <v>45926</v>
      </c>
      <c r="W148" s="58">
        <f t="shared" si="24"/>
        <v>47022</v>
      </c>
      <c r="X148" s="59">
        <v>93151507</v>
      </c>
      <c r="Y148" s="59" t="s">
        <v>1232</v>
      </c>
      <c r="Z148" s="59" t="s">
        <v>1249</v>
      </c>
      <c r="AA148" s="4" t="s">
        <v>553</v>
      </c>
      <c r="AB148" s="4" t="s">
        <v>105</v>
      </c>
      <c r="AC148" s="4" t="s">
        <v>106</v>
      </c>
      <c r="AD148" s="58">
        <v>46036</v>
      </c>
      <c r="AE148" s="58">
        <v>46036</v>
      </c>
      <c r="AF148" s="58">
        <v>46036</v>
      </c>
      <c r="AG148" s="58">
        <v>46203</v>
      </c>
      <c r="AH148" s="10" t="e">
        <f>+VLOOKUP(P148,#REF!,5,0)</f>
        <v>#REF!</v>
      </c>
      <c r="AI148" s="4">
        <f t="shared" si="32"/>
        <v>0</v>
      </c>
      <c r="AJ148" s="58">
        <v>46036</v>
      </c>
      <c r="AK148" s="4">
        <f t="shared" si="28"/>
        <v>0</v>
      </c>
      <c r="AL148" s="4">
        <f t="shared" si="29"/>
        <v>167</v>
      </c>
      <c r="AM148" s="12">
        <f>+VLOOKUP(AA148,Honorarios!A:B,2,0)</f>
        <v>3328617</v>
      </c>
      <c r="AN148" s="12">
        <f t="shared" si="30"/>
        <v>18529301.300000001</v>
      </c>
      <c r="AO148" s="59">
        <v>9250094</v>
      </c>
      <c r="AP148" s="62">
        <v>12970511.300000001</v>
      </c>
      <c r="AQ148" s="63">
        <v>9240302</v>
      </c>
      <c r="AR148" s="64">
        <v>5558790</v>
      </c>
      <c r="AS148" s="63" t="s">
        <v>83</v>
      </c>
      <c r="AT148" s="64">
        <v>0</v>
      </c>
      <c r="AU148" s="63" t="s">
        <v>83</v>
      </c>
      <c r="AV148" s="64">
        <v>0</v>
      </c>
      <c r="AW148" s="63" t="s">
        <v>83</v>
      </c>
      <c r="AX148" s="64">
        <v>0</v>
      </c>
      <c r="AY148" s="63" t="s">
        <v>83</v>
      </c>
      <c r="AZ148" s="64">
        <v>0</v>
      </c>
      <c r="BA148" s="63" t="s">
        <v>83</v>
      </c>
      <c r="BB148" s="64">
        <v>0</v>
      </c>
      <c r="BC148" s="63" t="s">
        <v>83</v>
      </c>
      <c r="BD148" s="64">
        <v>0</v>
      </c>
      <c r="BE148" s="13">
        <f t="shared" si="31"/>
        <v>18529301.300000001</v>
      </c>
      <c r="BF148" s="59">
        <v>7201407901</v>
      </c>
      <c r="BG148" s="58">
        <v>46035</v>
      </c>
      <c r="BH148" s="59">
        <v>8201407942</v>
      </c>
      <c r="BI148" s="58">
        <v>46036</v>
      </c>
      <c r="BJ148" s="59" t="s">
        <v>89</v>
      </c>
      <c r="BK148" s="59" t="s">
        <v>90</v>
      </c>
      <c r="BL148" s="70" t="s">
        <v>107</v>
      </c>
      <c r="BM148" s="11">
        <f>+VLOOKUP(BL148,Supervisores!A:B,2,0)</f>
        <v>43985744</v>
      </c>
      <c r="BN148" s="15" t="s">
        <v>1250</v>
      </c>
      <c r="BO148" s="15" t="s">
        <v>1251</v>
      </c>
      <c r="BP148" s="58">
        <v>46056</v>
      </c>
      <c r="BQ148" s="65" t="s">
        <v>83</v>
      </c>
      <c r="BR148" s="65" t="s">
        <v>83</v>
      </c>
      <c r="BS148" s="65" t="s">
        <v>83</v>
      </c>
      <c r="BT148" s="65" t="s">
        <v>83</v>
      </c>
      <c r="BU148" s="65" t="s">
        <v>83</v>
      </c>
      <c r="BV148" s="60" t="s">
        <v>95</v>
      </c>
      <c r="BW148" s="67" t="s">
        <v>96</v>
      </c>
      <c r="BX148" s="60">
        <v>8</v>
      </c>
      <c r="BY148" s="16" t="s">
        <v>1252</v>
      </c>
      <c r="BZ148" s="59" t="s">
        <v>1237</v>
      </c>
    </row>
    <row r="149" spans="1:78">
      <c r="A149" s="4" t="s">
        <v>76</v>
      </c>
      <c r="B149" s="4">
        <v>148</v>
      </c>
      <c r="C149" s="59"/>
      <c r="D149" s="4" t="str">
        <f t="shared" si="26"/>
        <v>MARLY CARDONA QUINTERO/JUAN PABLO GARCIA BEDOYA/LEYDY VIVIANA SÁNCHEZ GONZÁLEZ</v>
      </c>
      <c r="E149" s="60" t="s">
        <v>153</v>
      </c>
      <c r="F149" s="5" t="s">
        <v>78</v>
      </c>
      <c r="G149" s="60" t="s">
        <v>165</v>
      </c>
      <c r="H149" s="5" t="s">
        <v>78</v>
      </c>
      <c r="I149" s="60" t="s">
        <v>98</v>
      </c>
      <c r="J149" s="59">
        <v>3160</v>
      </c>
      <c r="K149" s="58">
        <v>46035</v>
      </c>
      <c r="L149" s="59">
        <v>3793</v>
      </c>
      <c r="M149" s="63">
        <v>89</v>
      </c>
      <c r="N149" s="10">
        <f>+VLOOKUP(M149,Hoja1!A:B,2,0)</f>
        <v>46036</v>
      </c>
      <c r="O149" s="10" t="s">
        <v>1253</v>
      </c>
      <c r="P149" s="11" t="s">
        <v>1254</v>
      </c>
      <c r="Q149" s="18" t="s">
        <v>83</v>
      </c>
      <c r="R149" s="4" t="str">
        <f t="shared" si="27"/>
        <v>PERSONA NATURAL</v>
      </c>
      <c r="S149" s="59">
        <v>1017222973</v>
      </c>
      <c r="T149" s="59" t="s">
        <v>1255</v>
      </c>
      <c r="U149" s="61" t="s">
        <v>84</v>
      </c>
      <c r="V149" s="58">
        <v>45901</v>
      </c>
      <c r="W149" s="58">
        <f t="shared" si="24"/>
        <v>46997</v>
      </c>
      <c r="X149" s="59">
        <v>93151507</v>
      </c>
      <c r="Y149" s="59" t="s">
        <v>1256</v>
      </c>
      <c r="Z149" s="59" t="s">
        <v>1257</v>
      </c>
      <c r="AA149" s="4" t="s">
        <v>149</v>
      </c>
      <c r="AB149" s="4" t="s">
        <v>105</v>
      </c>
      <c r="AC149" s="4" t="s">
        <v>106</v>
      </c>
      <c r="AD149" s="58">
        <v>46036</v>
      </c>
      <c r="AE149" s="58">
        <v>46036</v>
      </c>
      <c r="AF149" s="58">
        <v>46036</v>
      </c>
      <c r="AG149" s="58">
        <v>46203</v>
      </c>
      <c r="AH149" s="10" t="e">
        <f>+VLOOKUP(P149,#REF!,5,0)</f>
        <v>#REF!</v>
      </c>
      <c r="AI149" s="4">
        <f t="shared" si="32"/>
        <v>0</v>
      </c>
      <c r="AJ149" s="58">
        <v>46036</v>
      </c>
      <c r="AK149" s="4">
        <f t="shared" si="28"/>
        <v>0</v>
      </c>
      <c r="AL149" s="4">
        <f t="shared" si="29"/>
        <v>167</v>
      </c>
      <c r="AM149" s="12">
        <f>+VLOOKUP(AA149,Honorarios!A:B,2,0)</f>
        <v>5846908</v>
      </c>
      <c r="AN149" s="12">
        <f t="shared" si="30"/>
        <v>32547787.866666663</v>
      </c>
      <c r="AO149" s="59">
        <v>9250094</v>
      </c>
      <c r="AP149" s="62">
        <v>32547788</v>
      </c>
      <c r="AQ149" s="63" t="s">
        <v>83</v>
      </c>
      <c r="AR149" s="64">
        <v>0</v>
      </c>
      <c r="AS149" s="63" t="s">
        <v>83</v>
      </c>
      <c r="AT149" s="64">
        <v>0</v>
      </c>
      <c r="AU149" s="63" t="s">
        <v>83</v>
      </c>
      <c r="AV149" s="64">
        <v>0</v>
      </c>
      <c r="AW149" s="63" t="s">
        <v>83</v>
      </c>
      <c r="AX149" s="64">
        <v>0</v>
      </c>
      <c r="AY149" s="63" t="s">
        <v>83</v>
      </c>
      <c r="AZ149" s="64">
        <v>0</v>
      </c>
      <c r="BA149" s="63" t="s">
        <v>83</v>
      </c>
      <c r="BB149" s="64">
        <v>0</v>
      </c>
      <c r="BC149" s="63" t="s">
        <v>83</v>
      </c>
      <c r="BD149" s="64">
        <v>0</v>
      </c>
      <c r="BE149" s="13">
        <f t="shared" si="31"/>
        <v>32547788</v>
      </c>
      <c r="BF149" s="59">
        <v>7201407902</v>
      </c>
      <c r="BG149" s="58">
        <v>46035</v>
      </c>
      <c r="BH149" s="59">
        <v>8201407943</v>
      </c>
      <c r="BI149" s="58">
        <v>46036</v>
      </c>
      <c r="BJ149" s="4" t="s">
        <v>89</v>
      </c>
      <c r="BK149" s="4" t="s">
        <v>90</v>
      </c>
      <c r="BL149" s="14" t="s">
        <v>107</v>
      </c>
      <c r="BM149" s="11">
        <f>+VLOOKUP(BL149,Supervisores!A:B,2,0)</f>
        <v>43985744</v>
      </c>
      <c r="BN149" s="16" t="s">
        <v>1258</v>
      </c>
      <c r="BO149" s="15" t="s">
        <v>1259</v>
      </c>
      <c r="BP149" s="58">
        <v>46056</v>
      </c>
      <c r="BQ149" s="65" t="s">
        <v>83</v>
      </c>
      <c r="BR149" s="65" t="s">
        <v>83</v>
      </c>
      <c r="BS149" s="65" t="s">
        <v>83</v>
      </c>
      <c r="BT149" s="65" t="s">
        <v>83</v>
      </c>
      <c r="BU149" s="65" t="s">
        <v>83</v>
      </c>
      <c r="BV149" s="60" t="s">
        <v>95</v>
      </c>
      <c r="BW149" s="67" t="s">
        <v>96</v>
      </c>
      <c r="BX149" s="60">
        <v>8</v>
      </c>
      <c r="BY149" s="16" t="s">
        <v>1260</v>
      </c>
      <c r="BZ149" s="59" t="s">
        <v>1237</v>
      </c>
    </row>
    <row r="150" spans="1:78">
      <c r="A150" s="4" t="s">
        <v>76</v>
      </c>
      <c r="B150" s="4">
        <v>149</v>
      </c>
      <c r="C150" s="59"/>
      <c r="D150" s="4" t="str">
        <f t="shared" si="26"/>
        <v>MARLY CARDONA QUINTERO/JUAN PABLO GARCIA BEDOYA/LEYDY VIVIANA SÁNCHEZ GONZÁLEZ</v>
      </c>
      <c r="E150" s="60" t="s">
        <v>153</v>
      </c>
      <c r="F150" s="5" t="s">
        <v>78</v>
      </c>
      <c r="G150" s="60" t="s">
        <v>165</v>
      </c>
      <c r="H150" s="5" t="s">
        <v>78</v>
      </c>
      <c r="I150" s="60" t="s">
        <v>98</v>
      </c>
      <c r="J150" s="59">
        <v>3161</v>
      </c>
      <c r="K150" s="58">
        <v>46035</v>
      </c>
      <c r="L150" s="59">
        <v>3794</v>
      </c>
      <c r="M150" s="63">
        <v>89</v>
      </c>
      <c r="N150" s="10">
        <f>+VLOOKUP(M150,Hoja1!A:B,2,0)</f>
        <v>46036</v>
      </c>
      <c r="O150" s="10" t="s">
        <v>1261</v>
      </c>
      <c r="P150" s="11" t="s">
        <v>1262</v>
      </c>
      <c r="Q150" s="18" t="s">
        <v>83</v>
      </c>
      <c r="R150" s="4" t="str">
        <f t="shared" si="27"/>
        <v>PERSONA NATURAL</v>
      </c>
      <c r="S150" s="59">
        <v>71748539</v>
      </c>
      <c r="T150" s="59" t="s">
        <v>1263</v>
      </c>
      <c r="U150" s="61" t="s">
        <v>102</v>
      </c>
      <c r="V150" s="58">
        <v>45660</v>
      </c>
      <c r="W150" s="58">
        <f t="shared" si="24"/>
        <v>46755</v>
      </c>
      <c r="X150" s="59">
        <v>93151507</v>
      </c>
      <c r="Y150" s="59" t="s">
        <v>1264</v>
      </c>
      <c r="Z150" s="59" t="s">
        <v>1265</v>
      </c>
      <c r="AA150" s="4" t="s">
        <v>131</v>
      </c>
      <c r="AB150" s="4" t="s">
        <v>105</v>
      </c>
      <c r="AC150" s="4" t="s">
        <v>106</v>
      </c>
      <c r="AD150" s="58">
        <v>46036</v>
      </c>
      <c r="AE150" s="58">
        <v>46036</v>
      </c>
      <c r="AF150" s="58">
        <v>46036</v>
      </c>
      <c r="AG150" s="58">
        <v>46295</v>
      </c>
      <c r="AH150" s="10" t="e">
        <f>+VLOOKUP(P150,#REF!,5,0)</f>
        <v>#REF!</v>
      </c>
      <c r="AI150" s="4">
        <f t="shared" si="32"/>
        <v>0</v>
      </c>
      <c r="AJ150" s="58">
        <v>46036</v>
      </c>
      <c r="AK150" s="4">
        <f t="shared" si="28"/>
        <v>0</v>
      </c>
      <c r="AL150" s="4">
        <f t="shared" si="29"/>
        <v>257</v>
      </c>
      <c r="AM150" s="12">
        <f>+VLOOKUP(AA150,Honorarios!A:B,2,0)</f>
        <v>6576773</v>
      </c>
      <c r="AN150" s="12">
        <f t="shared" si="30"/>
        <v>56341022.033333331</v>
      </c>
      <c r="AO150" s="59">
        <v>9250094</v>
      </c>
      <c r="AP150" s="62">
        <v>56341022</v>
      </c>
      <c r="AQ150" s="63" t="s">
        <v>83</v>
      </c>
      <c r="AR150" s="64">
        <v>0</v>
      </c>
      <c r="AS150" s="63" t="s">
        <v>83</v>
      </c>
      <c r="AT150" s="64">
        <v>0</v>
      </c>
      <c r="AU150" s="63" t="s">
        <v>83</v>
      </c>
      <c r="AV150" s="64">
        <v>0</v>
      </c>
      <c r="AW150" s="63" t="s">
        <v>83</v>
      </c>
      <c r="AX150" s="64">
        <v>0</v>
      </c>
      <c r="AY150" s="63" t="s">
        <v>83</v>
      </c>
      <c r="AZ150" s="64">
        <v>0</v>
      </c>
      <c r="BA150" s="63" t="s">
        <v>83</v>
      </c>
      <c r="BB150" s="64">
        <v>0</v>
      </c>
      <c r="BC150" s="63" t="s">
        <v>83</v>
      </c>
      <c r="BD150" s="64">
        <v>0</v>
      </c>
      <c r="BE150" s="13">
        <f t="shared" si="31"/>
        <v>56341022</v>
      </c>
      <c r="BF150" s="59">
        <v>7201407903</v>
      </c>
      <c r="BG150" s="58">
        <v>46035</v>
      </c>
      <c r="BH150" s="59">
        <v>8201407944</v>
      </c>
      <c r="BI150" s="58">
        <v>46036</v>
      </c>
      <c r="BJ150" s="4" t="s">
        <v>89</v>
      </c>
      <c r="BK150" s="4" t="s">
        <v>90</v>
      </c>
      <c r="BL150" s="14" t="s">
        <v>107</v>
      </c>
      <c r="BM150" s="11">
        <f>+VLOOKUP(BL150,Supervisores!A:B,2,0)</f>
        <v>43985744</v>
      </c>
      <c r="BN150" s="16" t="s">
        <v>1266</v>
      </c>
      <c r="BO150" s="16" t="s">
        <v>1267</v>
      </c>
      <c r="BP150" s="58">
        <v>46056</v>
      </c>
      <c r="BQ150" s="65">
        <v>46036</v>
      </c>
      <c r="BR150" s="65" t="s">
        <v>1268</v>
      </c>
      <c r="BS150" s="65">
        <v>46036</v>
      </c>
      <c r="BT150" s="65">
        <v>46482</v>
      </c>
      <c r="BU150" s="65">
        <v>46036</v>
      </c>
      <c r="BV150" s="60" t="s">
        <v>95</v>
      </c>
      <c r="BW150" s="67" t="s">
        <v>96</v>
      </c>
      <c r="BX150" s="60">
        <v>10</v>
      </c>
      <c r="BY150" s="16" t="s">
        <v>1269</v>
      </c>
      <c r="BZ150" s="59" t="s">
        <v>1237</v>
      </c>
    </row>
    <row r="151" spans="1:78">
      <c r="A151" s="4" t="s">
        <v>76</v>
      </c>
      <c r="B151" s="4">
        <v>150</v>
      </c>
      <c r="C151" s="59"/>
      <c r="D151" s="4" t="str">
        <f t="shared" si="26"/>
        <v>MARLY CARDONA QUINTERO/JUAN PABLO GARCIA BEDOYA/LEYDY VIVIANA SÁNCHEZ GONZÁLEZ</v>
      </c>
      <c r="E151" s="60" t="s">
        <v>153</v>
      </c>
      <c r="F151" s="5" t="s">
        <v>78</v>
      </c>
      <c r="G151" s="60" t="s">
        <v>165</v>
      </c>
      <c r="H151" s="5" t="s">
        <v>78</v>
      </c>
      <c r="I151" s="60" t="s">
        <v>98</v>
      </c>
      <c r="J151" s="59">
        <v>3162</v>
      </c>
      <c r="K151" s="58">
        <v>46035</v>
      </c>
      <c r="L151" s="59">
        <v>3795</v>
      </c>
      <c r="M151" s="63">
        <v>89</v>
      </c>
      <c r="N151" s="10">
        <f>+VLOOKUP(M151,Hoja1!A:B,2,0)</f>
        <v>46036</v>
      </c>
      <c r="O151" s="10" t="s">
        <v>1270</v>
      </c>
      <c r="P151" s="11" t="s">
        <v>1271</v>
      </c>
      <c r="Q151" s="18" t="s">
        <v>83</v>
      </c>
      <c r="R151" s="4" t="str">
        <f t="shared" si="27"/>
        <v>PERSONA NATURAL</v>
      </c>
      <c r="S151" s="59">
        <v>1077449395</v>
      </c>
      <c r="T151" s="59" t="s">
        <v>1272</v>
      </c>
      <c r="U151" s="61" t="s">
        <v>102</v>
      </c>
      <c r="V151" s="58">
        <v>45217</v>
      </c>
      <c r="W151" s="58">
        <f t="shared" si="24"/>
        <v>46313</v>
      </c>
      <c r="X151" s="59">
        <v>93151507</v>
      </c>
      <c r="Y151" s="59" t="s">
        <v>1264</v>
      </c>
      <c r="Z151" s="59" t="s">
        <v>1273</v>
      </c>
      <c r="AA151" s="4" t="s">
        <v>131</v>
      </c>
      <c r="AB151" s="4" t="s">
        <v>105</v>
      </c>
      <c r="AC151" s="4" t="s">
        <v>106</v>
      </c>
      <c r="AD151" s="58">
        <v>46036</v>
      </c>
      <c r="AE151" s="58">
        <v>46036</v>
      </c>
      <c r="AF151" s="58">
        <v>46036</v>
      </c>
      <c r="AG151" s="58">
        <v>46295</v>
      </c>
      <c r="AH151" s="10" t="e">
        <f>+VLOOKUP(P151,#REF!,5,0)</f>
        <v>#REF!</v>
      </c>
      <c r="AI151" s="4">
        <f t="shared" si="32"/>
        <v>0</v>
      </c>
      <c r="AJ151" s="58">
        <v>46036</v>
      </c>
      <c r="AK151" s="4">
        <f t="shared" si="28"/>
        <v>0</v>
      </c>
      <c r="AL151" s="4">
        <f t="shared" si="29"/>
        <v>257</v>
      </c>
      <c r="AM151" s="12">
        <f>+VLOOKUP(AA151,Honorarios!A:B,2,0)</f>
        <v>6576773</v>
      </c>
      <c r="AN151" s="12">
        <f t="shared" si="30"/>
        <v>56341022.033333331</v>
      </c>
      <c r="AO151" s="59">
        <v>9250094</v>
      </c>
      <c r="AP151" s="62">
        <v>56341022</v>
      </c>
      <c r="AQ151" s="63" t="s">
        <v>83</v>
      </c>
      <c r="AR151" s="64">
        <v>0</v>
      </c>
      <c r="AS151" s="63" t="s">
        <v>83</v>
      </c>
      <c r="AT151" s="64">
        <v>0</v>
      </c>
      <c r="AU151" s="63" t="s">
        <v>83</v>
      </c>
      <c r="AV151" s="64">
        <v>0</v>
      </c>
      <c r="AW151" s="63" t="s">
        <v>83</v>
      </c>
      <c r="AX151" s="64">
        <v>0</v>
      </c>
      <c r="AY151" s="63" t="s">
        <v>83</v>
      </c>
      <c r="AZ151" s="64">
        <v>0</v>
      </c>
      <c r="BA151" s="63" t="s">
        <v>83</v>
      </c>
      <c r="BB151" s="64">
        <v>0</v>
      </c>
      <c r="BC151" s="63" t="s">
        <v>83</v>
      </c>
      <c r="BD151" s="64">
        <v>0</v>
      </c>
      <c r="BE151" s="13">
        <f t="shared" si="31"/>
        <v>56341022</v>
      </c>
      <c r="BF151" s="59">
        <v>7201407904</v>
      </c>
      <c r="BG151" s="58">
        <v>46035</v>
      </c>
      <c r="BH151" s="59">
        <v>8201407945</v>
      </c>
      <c r="BI151" s="58">
        <v>46036</v>
      </c>
      <c r="BJ151" s="4" t="s">
        <v>89</v>
      </c>
      <c r="BK151" s="4" t="s">
        <v>90</v>
      </c>
      <c r="BL151" s="14" t="s">
        <v>107</v>
      </c>
      <c r="BM151" s="11">
        <f>+VLOOKUP(BL151,Supervisores!A:B,2,0)</f>
        <v>43985744</v>
      </c>
      <c r="BN151" s="16" t="s">
        <v>1274</v>
      </c>
      <c r="BO151" s="16" t="s">
        <v>1275</v>
      </c>
      <c r="BP151" s="58">
        <v>46056</v>
      </c>
      <c r="BQ151" s="65">
        <v>46036</v>
      </c>
      <c r="BR151" s="65" t="s">
        <v>1276</v>
      </c>
      <c r="BS151" s="65">
        <v>46036</v>
      </c>
      <c r="BT151" s="65">
        <v>46482</v>
      </c>
      <c r="BU151" s="65">
        <v>46036</v>
      </c>
      <c r="BV151" s="60" t="s">
        <v>95</v>
      </c>
      <c r="BW151" s="67" t="s">
        <v>96</v>
      </c>
      <c r="BX151" s="60">
        <v>10</v>
      </c>
      <c r="BY151" s="16" t="s">
        <v>1277</v>
      </c>
      <c r="BZ151" s="59" t="s">
        <v>1237</v>
      </c>
    </row>
    <row r="152" spans="1:78">
      <c r="A152" s="4" t="s">
        <v>76</v>
      </c>
      <c r="B152" s="4">
        <v>151</v>
      </c>
      <c r="C152" s="59"/>
      <c r="D152" s="4" t="str">
        <f t="shared" si="26"/>
        <v>MARLY CARDONA QUINTERO/JUAN PABLO GARCIA BEDOYA/LEYDY VIVIANA SÁNCHEZ GONZÁLEZ</v>
      </c>
      <c r="E152" s="60" t="s">
        <v>153</v>
      </c>
      <c r="F152" s="5" t="s">
        <v>78</v>
      </c>
      <c r="G152" s="60" t="s">
        <v>165</v>
      </c>
      <c r="H152" s="5" t="s">
        <v>78</v>
      </c>
      <c r="I152" s="60" t="s">
        <v>98</v>
      </c>
      <c r="J152" s="59">
        <v>3163</v>
      </c>
      <c r="K152" s="58">
        <v>46035</v>
      </c>
      <c r="L152" s="59">
        <v>3796</v>
      </c>
      <c r="M152" s="63">
        <v>89</v>
      </c>
      <c r="N152" s="10">
        <f>+VLOOKUP(M152,Hoja1!A:B,2,0)</f>
        <v>46036</v>
      </c>
      <c r="O152" s="10" t="s">
        <v>1278</v>
      </c>
      <c r="P152" s="11" t="s">
        <v>1279</v>
      </c>
      <c r="Q152" s="18" t="s">
        <v>83</v>
      </c>
      <c r="R152" s="4" t="str">
        <f t="shared" si="27"/>
        <v>PERSONA NATURAL</v>
      </c>
      <c r="S152" s="59">
        <v>1017199374</v>
      </c>
      <c r="T152" s="59" t="s">
        <v>1280</v>
      </c>
      <c r="U152" s="61" t="s">
        <v>84</v>
      </c>
      <c r="V152" s="58">
        <v>45234</v>
      </c>
      <c r="W152" s="58">
        <f t="shared" si="24"/>
        <v>46330</v>
      </c>
      <c r="X152" s="59">
        <v>93151507</v>
      </c>
      <c r="Y152" s="59" t="s">
        <v>1264</v>
      </c>
      <c r="Z152" s="59" t="s">
        <v>1281</v>
      </c>
      <c r="AA152" s="4" t="s">
        <v>131</v>
      </c>
      <c r="AB152" s="4" t="s">
        <v>105</v>
      </c>
      <c r="AC152" s="4" t="s">
        <v>106</v>
      </c>
      <c r="AD152" s="58">
        <v>46036</v>
      </c>
      <c r="AE152" s="58">
        <v>46036</v>
      </c>
      <c r="AF152" s="58">
        <v>46036</v>
      </c>
      <c r="AG152" s="58">
        <v>46295</v>
      </c>
      <c r="AH152" s="10" t="e">
        <f>+VLOOKUP(P152,#REF!,5,0)</f>
        <v>#REF!</v>
      </c>
      <c r="AI152" s="4">
        <f t="shared" si="32"/>
        <v>0</v>
      </c>
      <c r="AJ152" s="58">
        <v>46036</v>
      </c>
      <c r="AK152" s="4">
        <f t="shared" si="28"/>
        <v>0</v>
      </c>
      <c r="AL152" s="4">
        <f t="shared" si="29"/>
        <v>257</v>
      </c>
      <c r="AM152" s="12">
        <f>+VLOOKUP(AA152,Honorarios!A:B,2,0)</f>
        <v>6576773</v>
      </c>
      <c r="AN152" s="12">
        <f t="shared" si="30"/>
        <v>56341022.033333331</v>
      </c>
      <c r="AO152" s="59">
        <v>9250094</v>
      </c>
      <c r="AP152" s="62">
        <v>56341022</v>
      </c>
      <c r="AQ152" s="63" t="s">
        <v>83</v>
      </c>
      <c r="AR152" s="64">
        <v>0</v>
      </c>
      <c r="AS152" s="63" t="s">
        <v>83</v>
      </c>
      <c r="AT152" s="64">
        <v>0</v>
      </c>
      <c r="AU152" s="63" t="s">
        <v>83</v>
      </c>
      <c r="AV152" s="64">
        <v>0</v>
      </c>
      <c r="AW152" s="63" t="s">
        <v>83</v>
      </c>
      <c r="AX152" s="64">
        <v>0</v>
      </c>
      <c r="AY152" s="63" t="s">
        <v>83</v>
      </c>
      <c r="AZ152" s="64">
        <v>0</v>
      </c>
      <c r="BA152" s="63" t="s">
        <v>83</v>
      </c>
      <c r="BB152" s="64">
        <v>0</v>
      </c>
      <c r="BC152" s="63" t="s">
        <v>83</v>
      </c>
      <c r="BD152" s="64">
        <v>0</v>
      </c>
      <c r="BE152" s="13">
        <f t="shared" si="31"/>
        <v>56341022</v>
      </c>
      <c r="BF152" s="59">
        <v>7201407905</v>
      </c>
      <c r="BG152" s="58">
        <v>46035</v>
      </c>
      <c r="BH152" s="59">
        <v>8201407946</v>
      </c>
      <c r="BI152" s="58">
        <v>46036</v>
      </c>
      <c r="BJ152" s="4" t="s">
        <v>89</v>
      </c>
      <c r="BK152" s="4" t="s">
        <v>90</v>
      </c>
      <c r="BL152" s="14" t="s">
        <v>107</v>
      </c>
      <c r="BM152" s="11">
        <f>+VLOOKUP(BL152,Supervisores!A:B,2,0)</f>
        <v>43985744</v>
      </c>
      <c r="BN152" s="16" t="s">
        <v>1282</v>
      </c>
      <c r="BO152" s="16" t="s">
        <v>1283</v>
      </c>
      <c r="BP152" s="58">
        <v>46056</v>
      </c>
      <c r="BQ152" s="65">
        <v>46036</v>
      </c>
      <c r="BR152" s="65" t="s">
        <v>1284</v>
      </c>
      <c r="BS152" s="65">
        <v>46036</v>
      </c>
      <c r="BT152" s="65">
        <v>46482</v>
      </c>
      <c r="BU152" s="65">
        <v>46036</v>
      </c>
      <c r="BV152" s="60" t="s">
        <v>95</v>
      </c>
      <c r="BW152" s="67" t="s">
        <v>96</v>
      </c>
      <c r="BX152" s="60">
        <v>10</v>
      </c>
      <c r="BY152" s="16" t="s">
        <v>1285</v>
      </c>
      <c r="BZ152" s="59" t="s">
        <v>1237</v>
      </c>
    </row>
    <row r="153" spans="1:78">
      <c r="A153" s="4" t="s">
        <v>76</v>
      </c>
      <c r="B153" s="4">
        <v>152</v>
      </c>
      <c r="C153" s="59"/>
      <c r="D153" s="4" t="str">
        <f t="shared" si="26"/>
        <v>MARLY CARDONA QUINTERO/JUAN PABLO GARCIA BEDOYA/LEYDY VIVIANA SÁNCHEZ GONZÁLEZ</v>
      </c>
      <c r="E153" s="60" t="s">
        <v>153</v>
      </c>
      <c r="F153" s="5" t="s">
        <v>78</v>
      </c>
      <c r="G153" s="60" t="s">
        <v>165</v>
      </c>
      <c r="H153" s="5" t="s">
        <v>78</v>
      </c>
      <c r="I153" s="60" t="s">
        <v>98</v>
      </c>
      <c r="J153" s="59">
        <v>3164</v>
      </c>
      <c r="K153" s="58">
        <v>46035</v>
      </c>
      <c r="L153" s="59">
        <v>3797</v>
      </c>
      <c r="M153" s="63">
        <v>89</v>
      </c>
      <c r="N153" s="10">
        <f>+VLOOKUP(M153,Hoja1!A:B,2,0)</f>
        <v>46036</v>
      </c>
      <c r="O153" s="10" t="s">
        <v>1286</v>
      </c>
      <c r="P153" s="11" t="s">
        <v>1287</v>
      </c>
      <c r="Q153" s="18" t="s">
        <v>83</v>
      </c>
      <c r="R153" s="4" t="str">
        <f t="shared" si="27"/>
        <v>PERSONA NATURAL</v>
      </c>
      <c r="S153" s="59">
        <v>1017162490</v>
      </c>
      <c r="T153" s="59" t="s">
        <v>1288</v>
      </c>
      <c r="U153" s="61" t="s">
        <v>102</v>
      </c>
      <c r="V153" s="58">
        <v>45654</v>
      </c>
      <c r="W153" s="58">
        <f t="shared" si="24"/>
        <v>46749</v>
      </c>
      <c r="X153" s="59">
        <v>93151507</v>
      </c>
      <c r="Y153" s="59" t="s">
        <v>1264</v>
      </c>
      <c r="Z153" s="59" t="s">
        <v>1289</v>
      </c>
      <c r="AA153" s="4" t="s">
        <v>131</v>
      </c>
      <c r="AB153" s="4" t="s">
        <v>105</v>
      </c>
      <c r="AC153" s="4" t="s">
        <v>106</v>
      </c>
      <c r="AD153" s="58">
        <v>46036</v>
      </c>
      <c r="AE153" s="58">
        <v>46036</v>
      </c>
      <c r="AF153" s="58">
        <v>46036</v>
      </c>
      <c r="AG153" s="58">
        <v>46295</v>
      </c>
      <c r="AH153" s="10" t="e">
        <f>+VLOOKUP(P153,#REF!,5,0)</f>
        <v>#REF!</v>
      </c>
      <c r="AI153" s="4">
        <f t="shared" si="32"/>
        <v>0</v>
      </c>
      <c r="AJ153" s="58">
        <v>46036</v>
      </c>
      <c r="AK153" s="4">
        <f t="shared" si="28"/>
        <v>0</v>
      </c>
      <c r="AL153" s="4">
        <f t="shared" si="29"/>
        <v>257</v>
      </c>
      <c r="AM153" s="12">
        <f>+VLOOKUP(AA153,Honorarios!A:B,2,0)</f>
        <v>6576773</v>
      </c>
      <c r="AN153" s="12">
        <f t="shared" si="30"/>
        <v>56341022.033333331</v>
      </c>
      <c r="AO153" s="59">
        <v>9250094</v>
      </c>
      <c r="AP153" s="62">
        <v>56341022</v>
      </c>
      <c r="AQ153" s="63" t="s">
        <v>83</v>
      </c>
      <c r="AR153" s="64">
        <v>0</v>
      </c>
      <c r="AS153" s="63" t="s">
        <v>83</v>
      </c>
      <c r="AT153" s="64">
        <v>0</v>
      </c>
      <c r="AU153" s="63" t="s">
        <v>83</v>
      </c>
      <c r="AV153" s="64">
        <v>0</v>
      </c>
      <c r="AW153" s="63" t="s">
        <v>83</v>
      </c>
      <c r="AX153" s="64">
        <v>0</v>
      </c>
      <c r="AY153" s="63" t="s">
        <v>83</v>
      </c>
      <c r="AZ153" s="64">
        <v>0</v>
      </c>
      <c r="BA153" s="63" t="s">
        <v>83</v>
      </c>
      <c r="BB153" s="64">
        <v>0</v>
      </c>
      <c r="BC153" s="63" t="s">
        <v>83</v>
      </c>
      <c r="BD153" s="64">
        <v>0</v>
      </c>
      <c r="BE153" s="13">
        <f t="shared" si="31"/>
        <v>56341022</v>
      </c>
      <c r="BF153" s="59">
        <v>7201407906</v>
      </c>
      <c r="BG153" s="58">
        <v>46035</v>
      </c>
      <c r="BH153" s="59">
        <v>8201407947</v>
      </c>
      <c r="BI153" s="58">
        <v>46036</v>
      </c>
      <c r="BJ153" s="4" t="s">
        <v>89</v>
      </c>
      <c r="BK153" s="4" t="s">
        <v>90</v>
      </c>
      <c r="BL153" s="14" t="s">
        <v>107</v>
      </c>
      <c r="BM153" s="11">
        <f>+VLOOKUP(BL153,Supervisores!A:B,2,0)</f>
        <v>43985744</v>
      </c>
      <c r="BN153" s="16" t="s">
        <v>1290</v>
      </c>
      <c r="BO153" s="16" t="s">
        <v>1291</v>
      </c>
      <c r="BP153" s="58">
        <v>46056</v>
      </c>
      <c r="BQ153" s="65">
        <v>46036</v>
      </c>
      <c r="BR153" s="65" t="s">
        <v>1292</v>
      </c>
      <c r="BS153" s="65">
        <v>46036</v>
      </c>
      <c r="BT153" s="65">
        <v>46482</v>
      </c>
      <c r="BU153" s="65">
        <v>46036</v>
      </c>
      <c r="BV153" s="60" t="s">
        <v>95</v>
      </c>
      <c r="BW153" s="67" t="s">
        <v>96</v>
      </c>
      <c r="BX153" s="60">
        <v>10</v>
      </c>
      <c r="BY153" s="16" t="s">
        <v>1293</v>
      </c>
      <c r="BZ153" s="59" t="s">
        <v>1237</v>
      </c>
    </row>
    <row r="154" spans="1:78">
      <c r="A154" s="4" t="s">
        <v>76</v>
      </c>
      <c r="B154" s="4">
        <v>153</v>
      </c>
      <c r="C154" s="59"/>
      <c r="D154" s="4" t="str">
        <f t="shared" si="26"/>
        <v>MARLY CARDONA QUINTERO/JUAN PABLO GARCIA BEDOYA/LEYDY VIVIANA SÁNCHEZ GONZÁLEZ</v>
      </c>
      <c r="E154" s="60" t="s">
        <v>153</v>
      </c>
      <c r="F154" s="5" t="s">
        <v>78</v>
      </c>
      <c r="G154" s="60" t="s">
        <v>165</v>
      </c>
      <c r="H154" s="5" t="s">
        <v>78</v>
      </c>
      <c r="I154" s="60" t="s">
        <v>98</v>
      </c>
      <c r="J154" s="59">
        <v>3165</v>
      </c>
      <c r="K154" s="58">
        <v>46035</v>
      </c>
      <c r="L154" s="59">
        <v>3798</v>
      </c>
      <c r="M154" s="63">
        <v>89</v>
      </c>
      <c r="N154" s="10">
        <f>+VLOOKUP(M154,Hoja1!A:B,2,0)</f>
        <v>46036</v>
      </c>
      <c r="O154" s="10" t="s">
        <v>1294</v>
      </c>
      <c r="P154" s="11" t="s">
        <v>1295</v>
      </c>
      <c r="Q154" s="18" t="s">
        <v>83</v>
      </c>
      <c r="R154" s="4" t="str">
        <f t="shared" si="27"/>
        <v>PERSONA NATURAL</v>
      </c>
      <c r="S154" s="59">
        <v>1216729809</v>
      </c>
      <c r="T154" s="59" t="s">
        <v>1296</v>
      </c>
      <c r="U154" s="61" t="s">
        <v>102</v>
      </c>
      <c r="V154" s="58">
        <v>45412</v>
      </c>
      <c r="W154" s="58">
        <f t="shared" si="24"/>
        <v>46507</v>
      </c>
      <c r="X154" s="59">
        <v>93151507</v>
      </c>
      <c r="Y154" s="59" t="s">
        <v>1264</v>
      </c>
      <c r="Z154" s="59" t="s">
        <v>1281</v>
      </c>
      <c r="AA154" s="4" t="s">
        <v>131</v>
      </c>
      <c r="AB154" s="4" t="s">
        <v>105</v>
      </c>
      <c r="AC154" s="4" t="s">
        <v>106</v>
      </c>
      <c r="AD154" s="58">
        <v>46036</v>
      </c>
      <c r="AE154" s="58">
        <v>46036</v>
      </c>
      <c r="AF154" s="58">
        <v>46036</v>
      </c>
      <c r="AG154" s="58">
        <v>46295</v>
      </c>
      <c r="AH154" s="10" t="e">
        <f>+VLOOKUP(P154,#REF!,5,0)</f>
        <v>#REF!</v>
      </c>
      <c r="AI154" s="4">
        <f t="shared" si="32"/>
        <v>0</v>
      </c>
      <c r="AJ154" s="58">
        <v>46036</v>
      </c>
      <c r="AK154" s="4">
        <f t="shared" si="28"/>
        <v>0</v>
      </c>
      <c r="AL154" s="4">
        <f t="shared" si="29"/>
        <v>257</v>
      </c>
      <c r="AM154" s="12">
        <f>+VLOOKUP(AA154,Honorarios!A:B,2,0)</f>
        <v>6576773</v>
      </c>
      <c r="AN154" s="12">
        <f t="shared" si="30"/>
        <v>56341022.033333331</v>
      </c>
      <c r="AO154" s="59">
        <v>9250094</v>
      </c>
      <c r="AP154" s="62">
        <v>56341022</v>
      </c>
      <c r="AQ154" s="63" t="s">
        <v>83</v>
      </c>
      <c r="AR154" s="64">
        <v>0</v>
      </c>
      <c r="AS154" s="63" t="s">
        <v>83</v>
      </c>
      <c r="AT154" s="64">
        <v>0</v>
      </c>
      <c r="AU154" s="63" t="s">
        <v>83</v>
      </c>
      <c r="AV154" s="64">
        <v>0</v>
      </c>
      <c r="AW154" s="63" t="s">
        <v>83</v>
      </c>
      <c r="AX154" s="64">
        <v>0</v>
      </c>
      <c r="AY154" s="63" t="s">
        <v>83</v>
      </c>
      <c r="AZ154" s="64">
        <v>0</v>
      </c>
      <c r="BA154" s="63" t="s">
        <v>83</v>
      </c>
      <c r="BB154" s="64">
        <v>0</v>
      </c>
      <c r="BC154" s="63" t="s">
        <v>83</v>
      </c>
      <c r="BD154" s="64">
        <v>0</v>
      </c>
      <c r="BE154" s="13">
        <f t="shared" si="31"/>
        <v>56341022</v>
      </c>
      <c r="BF154" s="59">
        <v>7201407907</v>
      </c>
      <c r="BG154" s="58">
        <v>46035</v>
      </c>
      <c r="BH154" s="59">
        <v>8201407948</v>
      </c>
      <c r="BI154" s="58">
        <v>46036</v>
      </c>
      <c r="BJ154" s="4" t="s">
        <v>89</v>
      </c>
      <c r="BK154" s="4" t="s">
        <v>90</v>
      </c>
      <c r="BL154" s="14" t="s">
        <v>107</v>
      </c>
      <c r="BM154" s="11">
        <f>+VLOOKUP(BL154,Supervisores!A:B,2,0)</f>
        <v>43985744</v>
      </c>
      <c r="BN154" s="16" t="s">
        <v>1297</v>
      </c>
      <c r="BO154" s="16" t="s">
        <v>1298</v>
      </c>
      <c r="BP154" s="58">
        <v>46056</v>
      </c>
      <c r="BQ154" s="65">
        <v>46036</v>
      </c>
      <c r="BR154" s="65" t="s">
        <v>1299</v>
      </c>
      <c r="BS154" s="65">
        <v>46036</v>
      </c>
      <c r="BT154" s="65">
        <v>46482</v>
      </c>
      <c r="BU154" s="65">
        <v>46036</v>
      </c>
      <c r="BV154" s="60" t="s">
        <v>95</v>
      </c>
      <c r="BW154" s="67" t="s">
        <v>96</v>
      </c>
      <c r="BX154" s="60">
        <v>10</v>
      </c>
      <c r="BY154" s="16" t="s">
        <v>1300</v>
      </c>
      <c r="BZ154" s="59" t="s">
        <v>1237</v>
      </c>
    </row>
    <row r="155" spans="1:78">
      <c r="A155" s="4" t="s">
        <v>76</v>
      </c>
      <c r="B155" s="4">
        <v>154</v>
      </c>
      <c r="C155" s="59"/>
      <c r="D155" s="4" t="str">
        <f t="shared" si="26"/>
        <v>MARLY CARDONA QUINTERO/JUAN PABLO GARCIA BEDOYA/LEYDY VIVIANA SÁNCHEZ GONZÁLEZ</v>
      </c>
      <c r="E155" s="60" t="s">
        <v>153</v>
      </c>
      <c r="F155" s="5" t="s">
        <v>78</v>
      </c>
      <c r="G155" s="60" t="s">
        <v>165</v>
      </c>
      <c r="H155" s="5" t="s">
        <v>78</v>
      </c>
      <c r="I155" s="60" t="s">
        <v>98</v>
      </c>
      <c r="J155" s="59">
        <v>3166</v>
      </c>
      <c r="K155" s="58">
        <v>46035</v>
      </c>
      <c r="L155" s="59">
        <v>3799</v>
      </c>
      <c r="M155" s="63">
        <v>89</v>
      </c>
      <c r="N155" s="10">
        <f>+VLOOKUP(M155,Hoja1!A:B,2,0)</f>
        <v>46036</v>
      </c>
      <c r="O155" s="10" t="s">
        <v>1301</v>
      </c>
      <c r="P155" s="11" t="s">
        <v>1302</v>
      </c>
      <c r="Q155" s="18" t="s">
        <v>83</v>
      </c>
      <c r="R155" s="4" t="str">
        <f t="shared" si="27"/>
        <v>PERSONA NATURAL</v>
      </c>
      <c r="S155" s="59">
        <v>71751308</v>
      </c>
      <c r="T155" s="59" t="s">
        <v>1303</v>
      </c>
      <c r="U155" s="61" t="s">
        <v>102</v>
      </c>
      <c r="V155" s="58">
        <v>45660</v>
      </c>
      <c r="W155" s="58">
        <f t="shared" si="24"/>
        <v>46755</v>
      </c>
      <c r="X155" s="59">
        <v>93151507</v>
      </c>
      <c r="Y155" s="59" t="s">
        <v>1264</v>
      </c>
      <c r="Z155" s="59" t="s">
        <v>1265</v>
      </c>
      <c r="AA155" s="4" t="s">
        <v>131</v>
      </c>
      <c r="AB155" s="4" t="s">
        <v>105</v>
      </c>
      <c r="AC155" s="4" t="s">
        <v>106</v>
      </c>
      <c r="AD155" s="58">
        <v>46036</v>
      </c>
      <c r="AE155" s="58">
        <v>46036</v>
      </c>
      <c r="AF155" s="58">
        <v>46036</v>
      </c>
      <c r="AG155" s="58">
        <v>46295</v>
      </c>
      <c r="AH155" s="10" t="e">
        <f>+VLOOKUP(P155,#REF!,5,0)</f>
        <v>#REF!</v>
      </c>
      <c r="AI155" s="4">
        <f t="shared" si="32"/>
        <v>0</v>
      </c>
      <c r="AJ155" s="58">
        <v>46036</v>
      </c>
      <c r="AK155" s="4">
        <f t="shared" si="28"/>
        <v>0</v>
      </c>
      <c r="AL155" s="4">
        <f t="shared" si="29"/>
        <v>257</v>
      </c>
      <c r="AM155" s="12">
        <f>+VLOOKUP(AA155,Honorarios!A:B,2,0)</f>
        <v>6576773</v>
      </c>
      <c r="AN155" s="12">
        <f t="shared" si="30"/>
        <v>56341022.033333331</v>
      </c>
      <c r="AO155" s="59">
        <v>9250094</v>
      </c>
      <c r="AP155" s="62">
        <v>56341022</v>
      </c>
      <c r="AQ155" s="63" t="s">
        <v>83</v>
      </c>
      <c r="AR155" s="64">
        <v>0</v>
      </c>
      <c r="AS155" s="63" t="s">
        <v>83</v>
      </c>
      <c r="AT155" s="64">
        <v>0</v>
      </c>
      <c r="AU155" s="63" t="s">
        <v>83</v>
      </c>
      <c r="AV155" s="64">
        <v>0</v>
      </c>
      <c r="AW155" s="63" t="s">
        <v>83</v>
      </c>
      <c r="AX155" s="64">
        <v>0</v>
      </c>
      <c r="AY155" s="63" t="s">
        <v>83</v>
      </c>
      <c r="AZ155" s="64">
        <v>0</v>
      </c>
      <c r="BA155" s="63" t="s">
        <v>83</v>
      </c>
      <c r="BB155" s="64">
        <v>0</v>
      </c>
      <c r="BC155" s="63" t="s">
        <v>83</v>
      </c>
      <c r="BD155" s="64">
        <v>0</v>
      </c>
      <c r="BE155" s="13">
        <f t="shared" si="31"/>
        <v>56341022</v>
      </c>
      <c r="BF155" s="59">
        <v>7201407908</v>
      </c>
      <c r="BG155" s="58">
        <v>46035</v>
      </c>
      <c r="BH155" s="59">
        <v>8201407949</v>
      </c>
      <c r="BI155" s="58">
        <v>46036</v>
      </c>
      <c r="BJ155" s="4" t="s">
        <v>89</v>
      </c>
      <c r="BK155" s="4" t="s">
        <v>90</v>
      </c>
      <c r="BL155" s="14" t="s">
        <v>107</v>
      </c>
      <c r="BM155" s="11">
        <f>+VLOOKUP(BL155,Supervisores!A:B,2,0)</f>
        <v>43985744</v>
      </c>
      <c r="BN155" s="16" t="s">
        <v>1304</v>
      </c>
      <c r="BO155" s="16" t="s">
        <v>1305</v>
      </c>
      <c r="BP155" s="58">
        <v>46056</v>
      </c>
      <c r="BQ155" s="65">
        <v>46036</v>
      </c>
      <c r="BR155" s="65" t="s">
        <v>1306</v>
      </c>
      <c r="BS155" s="65">
        <v>46036</v>
      </c>
      <c r="BT155" s="65">
        <v>46482</v>
      </c>
      <c r="BU155" s="65">
        <v>46036</v>
      </c>
      <c r="BV155" s="60" t="s">
        <v>95</v>
      </c>
      <c r="BW155" s="67" t="s">
        <v>96</v>
      </c>
      <c r="BX155" s="60">
        <v>10</v>
      </c>
      <c r="BY155" s="16" t="s">
        <v>1307</v>
      </c>
      <c r="BZ155" s="59" t="s">
        <v>1237</v>
      </c>
    </row>
    <row r="156" spans="1:78">
      <c r="A156" s="4" t="s">
        <v>76</v>
      </c>
      <c r="B156" s="4">
        <v>155</v>
      </c>
      <c r="C156" s="59"/>
      <c r="D156" s="4" t="str">
        <f t="shared" si="26"/>
        <v>MARLY CARDONA QUINTERO/JUAN PABLO GARCIA BEDOYA/LEYDY VIVIANA SÁNCHEZ GONZÁLEZ</v>
      </c>
      <c r="E156" s="60" t="s">
        <v>153</v>
      </c>
      <c r="F156" s="5" t="s">
        <v>78</v>
      </c>
      <c r="G156" s="60" t="s">
        <v>165</v>
      </c>
      <c r="H156" s="5" t="s">
        <v>78</v>
      </c>
      <c r="I156" s="60" t="s">
        <v>98</v>
      </c>
      <c r="J156" s="59">
        <v>3167</v>
      </c>
      <c r="K156" s="58">
        <v>46035</v>
      </c>
      <c r="L156" s="59">
        <v>3800</v>
      </c>
      <c r="M156" s="63">
        <v>89</v>
      </c>
      <c r="N156" s="10">
        <f>+VLOOKUP(M156,Hoja1!A:B,2,0)</f>
        <v>46036</v>
      </c>
      <c r="O156" s="10" t="s">
        <v>1308</v>
      </c>
      <c r="P156" s="11" t="s">
        <v>1309</v>
      </c>
      <c r="Q156" s="18" t="s">
        <v>83</v>
      </c>
      <c r="R156" s="4" t="str">
        <f t="shared" si="27"/>
        <v>PERSONA NATURAL</v>
      </c>
      <c r="S156" s="59">
        <v>1037599204</v>
      </c>
      <c r="T156" s="59" t="s">
        <v>1310</v>
      </c>
      <c r="U156" s="61" t="s">
        <v>102</v>
      </c>
      <c r="V156" s="58">
        <v>45680</v>
      </c>
      <c r="W156" s="58">
        <f t="shared" si="24"/>
        <v>46775</v>
      </c>
      <c r="X156" s="59">
        <v>93151507</v>
      </c>
      <c r="Y156" s="59" t="s">
        <v>1264</v>
      </c>
      <c r="Z156" s="59" t="s">
        <v>1311</v>
      </c>
      <c r="AA156" s="4" t="s">
        <v>131</v>
      </c>
      <c r="AB156" s="4" t="s">
        <v>105</v>
      </c>
      <c r="AC156" s="4" t="s">
        <v>106</v>
      </c>
      <c r="AD156" s="58">
        <v>46036</v>
      </c>
      <c r="AE156" s="58">
        <v>46036</v>
      </c>
      <c r="AF156" s="58">
        <v>46036</v>
      </c>
      <c r="AG156" s="58">
        <v>46295</v>
      </c>
      <c r="AH156" s="10" t="e">
        <f>+VLOOKUP(P156,#REF!,5,0)</f>
        <v>#REF!</v>
      </c>
      <c r="AI156" s="4">
        <f t="shared" si="32"/>
        <v>0</v>
      </c>
      <c r="AJ156" s="58">
        <v>46036</v>
      </c>
      <c r="AK156" s="4">
        <f t="shared" si="28"/>
        <v>0</v>
      </c>
      <c r="AL156" s="4">
        <f t="shared" si="29"/>
        <v>257</v>
      </c>
      <c r="AM156" s="12">
        <f>+VLOOKUP(AA156,Honorarios!A:B,2,0)</f>
        <v>6576773</v>
      </c>
      <c r="AN156" s="12">
        <f t="shared" si="30"/>
        <v>56341022.033333331</v>
      </c>
      <c r="AO156" s="59">
        <v>9250094</v>
      </c>
      <c r="AP156" s="62">
        <v>56341022</v>
      </c>
      <c r="AQ156" s="63" t="s">
        <v>83</v>
      </c>
      <c r="AR156" s="64">
        <v>0</v>
      </c>
      <c r="AS156" s="63" t="s">
        <v>83</v>
      </c>
      <c r="AT156" s="64">
        <v>0</v>
      </c>
      <c r="AU156" s="63" t="s">
        <v>83</v>
      </c>
      <c r="AV156" s="64">
        <v>0</v>
      </c>
      <c r="AW156" s="63" t="s">
        <v>83</v>
      </c>
      <c r="AX156" s="64">
        <v>0</v>
      </c>
      <c r="AY156" s="63" t="s">
        <v>83</v>
      </c>
      <c r="AZ156" s="64">
        <v>0</v>
      </c>
      <c r="BA156" s="63" t="s">
        <v>83</v>
      </c>
      <c r="BB156" s="64">
        <v>0</v>
      </c>
      <c r="BC156" s="63" t="s">
        <v>83</v>
      </c>
      <c r="BD156" s="64">
        <v>0</v>
      </c>
      <c r="BE156" s="13">
        <f t="shared" si="31"/>
        <v>56341022</v>
      </c>
      <c r="BF156" s="59">
        <v>7201407909</v>
      </c>
      <c r="BG156" s="58">
        <v>46035</v>
      </c>
      <c r="BH156" s="59">
        <v>8201407950</v>
      </c>
      <c r="BI156" s="58">
        <v>46036</v>
      </c>
      <c r="BJ156" s="4" t="s">
        <v>89</v>
      </c>
      <c r="BK156" s="4" t="s">
        <v>90</v>
      </c>
      <c r="BL156" s="14" t="s">
        <v>107</v>
      </c>
      <c r="BM156" s="11">
        <f>+VLOOKUP(BL156,Supervisores!A:B,2,0)</f>
        <v>43985744</v>
      </c>
      <c r="BN156" s="16" t="s">
        <v>1312</v>
      </c>
      <c r="BO156" s="16" t="s">
        <v>1313</v>
      </c>
      <c r="BP156" s="58">
        <v>46056</v>
      </c>
      <c r="BQ156" s="65">
        <v>46036</v>
      </c>
      <c r="BR156" s="65" t="s">
        <v>1314</v>
      </c>
      <c r="BS156" s="65">
        <v>46036</v>
      </c>
      <c r="BT156" s="65">
        <v>46482</v>
      </c>
      <c r="BU156" s="65">
        <v>46036</v>
      </c>
      <c r="BV156" s="60" t="s">
        <v>95</v>
      </c>
      <c r="BW156" s="67" t="s">
        <v>96</v>
      </c>
      <c r="BX156" s="60">
        <v>10</v>
      </c>
      <c r="BY156" s="16" t="s">
        <v>1315</v>
      </c>
      <c r="BZ156" s="59" t="s">
        <v>1237</v>
      </c>
    </row>
    <row r="157" spans="1:78">
      <c r="A157" s="4" t="s">
        <v>76</v>
      </c>
      <c r="B157" s="4">
        <v>156</v>
      </c>
      <c r="C157" s="59"/>
      <c r="D157" s="4" t="str">
        <f t="shared" si="26"/>
        <v>MARLY CARDONA QUINTERO/JUAN PABLO GARCIA BEDOYA/LEYDY VIVIANA SÁNCHEZ GONZÁLEZ</v>
      </c>
      <c r="E157" s="60" t="s">
        <v>153</v>
      </c>
      <c r="F157" s="5" t="s">
        <v>78</v>
      </c>
      <c r="G157" s="60" t="s">
        <v>165</v>
      </c>
      <c r="H157" s="5" t="s">
        <v>78</v>
      </c>
      <c r="I157" s="60" t="s">
        <v>98</v>
      </c>
      <c r="J157" s="59">
        <v>3168</v>
      </c>
      <c r="K157" s="58">
        <v>46035</v>
      </c>
      <c r="L157" s="59">
        <v>3801</v>
      </c>
      <c r="M157" s="63">
        <v>89</v>
      </c>
      <c r="N157" s="10">
        <f>+VLOOKUP(M157,Hoja1!A:B,2,0)</f>
        <v>46036</v>
      </c>
      <c r="O157" s="10" t="s">
        <v>1316</v>
      </c>
      <c r="P157" s="11" t="s">
        <v>1317</v>
      </c>
      <c r="Q157" s="18" t="s">
        <v>83</v>
      </c>
      <c r="R157" s="4" t="str">
        <f t="shared" si="27"/>
        <v>PERSONA NATURAL</v>
      </c>
      <c r="S157" s="59">
        <v>98694564</v>
      </c>
      <c r="T157" s="59" t="s">
        <v>1318</v>
      </c>
      <c r="U157" s="61" t="s">
        <v>102</v>
      </c>
      <c r="V157" s="58">
        <v>45293</v>
      </c>
      <c r="W157" s="58">
        <f t="shared" si="24"/>
        <v>46389</v>
      </c>
      <c r="X157" s="59">
        <v>93151507</v>
      </c>
      <c r="Y157" s="59" t="s">
        <v>1264</v>
      </c>
      <c r="Z157" s="59" t="s">
        <v>1319</v>
      </c>
      <c r="AA157" s="4" t="s">
        <v>131</v>
      </c>
      <c r="AB157" s="4" t="s">
        <v>105</v>
      </c>
      <c r="AC157" s="4" t="s">
        <v>106</v>
      </c>
      <c r="AD157" s="58">
        <v>46036</v>
      </c>
      <c r="AE157" s="58">
        <v>46036</v>
      </c>
      <c r="AF157" s="58">
        <v>46036</v>
      </c>
      <c r="AG157" s="58">
        <v>46203</v>
      </c>
      <c r="AH157" s="10" t="e">
        <f>+VLOOKUP(P157,#REF!,5,0)</f>
        <v>#REF!</v>
      </c>
      <c r="AI157" s="4">
        <f t="shared" si="32"/>
        <v>0</v>
      </c>
      <c r="AJ157" s="58">
        <v>46036</v>
      </c>
      <c r="AK157" s="4">
        <f t="shared" si="28"/>
        <v>0</v>
      </c>
      <c r="AL157" s="4">
        <f t="shared" si="29"/>
        <v>167</v>
      </c>
      <c r="AM157" s="12">
        <f>+VLOOKUP(AA157,Honorarios!A:B,2,0)</f>
        <v>6576773</v>
      </c>
      <c r="AN157" s="12">
        <f t="shared" si="30"/>
        <v>36610703.033333331</v>
      </c>
      <c r="AO157" s="59">
        <v>9250094</v>
      </c>
      <c r="AP157" s="62">
        <v>36610703</v>
      </c>
      <c r="AQ157" s="63" t="s">
        <v>83</v>
      </c>
      <c r="AR157" s="64">
        <v>0</v>
      </c>
      <c r="AS157" s="63" t="s">
        <v>83</v>
      </c>
      <c r="AT157" s="64">
        <v>0</v>
      </c>
      <c r="AU157" s="63" t="s">
        <v>83</v>
      </c>
      <c r="AV157" s="64">
        <v>0</v>
      </c>
      <c r="AW157" s="63" t="s">
        <v>83</v>
      </c>
      <c r="AX157" s="64">
        <v>0</v>
      </c>
      <c r="AY157" s="63" t="s">
        <v>83</v>
      </c>
      <c r="AZ157" s="64">
        <v>0</v>
      </c>
      <c r="BA157" s="63" t="s">
        <v>83</v>
      </c>
      <c r="BB157" s="64">
        <v>0</v>
      </c>
      <c r="BC157" s="63" t="s">
        <v>83</v>
      </c>
      <c r="BD157" s="64">
        <v>0</v>
      </c>
      <c r="BE157" s="13">
        <f t="shared" si="31"/>
        <v>36610703</v>
      </c>
      <c r="BF157" s="59">
        <v>7201407910</v>
      </c>
      <c r="BG157" s="58">
        <v>46035</v>
      </c>
      <c r="BH157" s="59">
        <v>8201407951</v>
      </c>
      <c r="BI157" s="58">
        <v>46036</v>
      </c>
      <c r="BJ157" s="4" t="s">
        <v>89</v>
      </c>
      <c r="BK157" s="4" t="s">
        <v>90</v>
      </c>
      <c r="BL157" s="14" t="s">
        <v>107</v>
      </c>
      <c r="BM157" s="11">
        <f>+VLOOKUP(BL157,Supervisores!A:B,2,0)</f>
        <v>43985744</v>
      </c>
      <c r="BN157" s="16" t="s">
        <v>1320</v>
      </c>
      <c r="BO157" s="16" t="s">
        <v>1321</v>
      </c>
      <c r="BP157" s="58">
        <v>46056</v>
      </c>
      <c r="BQ157" s="65" t="s">
        <v>83</v>
      </c>
      <c r="BR157" s="65" t="s">
        <v>83</v>
      </c>
      <c r="BS157" s="65" t="s">
        <v>83</v>
      </c>
      <c r="BT157" s="65" t="s">
        <v>83</v>
      </c>
      <c r="BU157" s="65" t="s">
        <v>83</v>
      </c>
      <c r="BV157" s="60" t="s">
        <v>95</v>
      </c>
      <c r="BW157" s="67" t="s">
        <v>96</v>
      </c>
      <c r="BX157" s="60">
        <v>8</v>
      </c>
      <c r="BY157" s="16" t="s">
        <v>1322</v>
      </c>
      <c r="BZ157" s="59" t="s">
        <v>1237</v>
      </c>
    </row>
    <row r="158" spans="1:78">
      <c r="A158" s="4" t="s">
        <v>76</v>
      </c>
      <c r="B158" s="4">
        <v>157</v>
      </c>
      <c r="C158" s="59"/>
      <c r="D158" s="4" t="str">
        <f t="shared" si="26"/>
        <v>JOHNATTAN STEVEN OROZCO/MARIA FERNANDA PEREZ/LEYDY VIVIANA SÁNCHEZ GONZÁLEZ</v>
      </c>
      <c r="E158" s="60" t="s">
        <v>77</v>
      </c>
      <c r="F158" s="5" t="s">
        <v>78</v>
      </c>
      <c r="G158" s="60" t="s">
        <v>187</v>
      </c>
      <c r="H158" s="5" t="s">
        <v>78</v>
      </c>
      <c r="I158" s="60" t="s">
        <v>98</v>
      </c>
      <c r="J158" s="59">
        <v>3147</v>
      </c>
      <c r="K158" s="58">
        <v>46035</v>
      </c>
      <c r="L158" s="59">
        <v>3802</v>
      </c>
      <c r="M158" s="63">
        <v>89</v>
      </c>
      <c r="N158" s="10">
        <f>+VLOOKUP(M158,Hoja1!A:B,2,0)</f>
        <v>46036</v>
      </c>
      <c r="O158" s="10" t="s">
        <v>1323</v>
      </c>
      <c r="P158" s="11" t="s">
        <v>1324</v>
      </c>
      <c r="Q158" s="18" t="s">
        <v>83</v>
      </c>
      <c r="R158" s="4" t="str">
        <f t="shared" si="27"/>
        <v>PERSONA NATURAL</v>
      </c>
      <c r="S158" s="59">
        <v>71639261</v>
      </c>
      <c r="T158" s="59" t="s">
        <v>1325</v>
      </c>
      <c r="U158" s="61" t="s">
        <v>102</v>
      </c>
      <c r="V158" s="58">
        <v>45818</v>
      </c>
      <c r="W158" s="58">
        <f t="shared" si="24"/>
        <v>46914</v>
      </c>
      <c r="X158" s="59">
        <v>93151507</v>
      </c>
      <c r="Y158" s="59" t="s">
        <v>1241</v>
      </c>
      <c r="Z158" s="59" t="s">
        <v>1326</v>
      </c>
      <c r="AA158" s="4" t="s">
        <v>1327</v>
      </c>
      <c r="AB158" s="4" t="s">
        <v>105</v>
      </c>
      <c r="AC158" s="4" t="s">
        <v>106</v>
      </c>
      <c r="AD158" s="58">
        <v>46036</v>
      </c>
      <c r="AE158" s="58">
        <v>46036</v>
      </c>
      <c r="AF158" s="58">
        <v>46036</v>
      </c>
      <c r="AG158" s="58">
        <v>46295</v>
      </c>
      <c r="AH158" s="10" t="e">
        <f>+VLOOKUP(P158,#REF!,5,0)</f>
        <v>#REF!</v>
      </c>
      <c r="AI158" s="4">
        <f t="shared" si="32"/>
        <v>0</v>
      </c>
      <c r="AJ158" s="58">
        <v>46036</v>
      </c>
      <c r="AK158" s="4">
        <f t="shared" si="28"/>
        <v>0</v>
      </c>
      <c r="AL158" s="4">
        <f t="shared" si="29"/>
        <v>257</v>
      </c>
      <c r="AM158" s="12">
        <f>+VLOOKUP(AA158,Honorarios!A:B,2,0)</f>
        <v>3328617</v>
      </c>
      <c r="AN158" s="12">
        <f t="shared" si="30"/>
        <v>28515152.299999997</v>
      </c>
      <c r="AO158" s="59">
        <v>9250094</v>
      </c>
      <c r="AP158" s="62">
        <v>19960606</v>
      </c>
      <c r="AQ158" s="63">
        <v>9240302</v>
      </c>
      <c r="AR158" s="64">
        <v>8554546</v>
      </c>
      <c r="AS158" s="63" t="s">
        <v>83</v>
      </c>
      <c r="AT158" s="64">
        <v>0</v>
      </c>
      <c r="AU158" s="63" t="s">
        <v>83</v>
      </c>
      <c r="AV158" s="64">
        <v>0</v>
      </c>
      <c r="AW158" s="63" t="s">
        <v>83</v>
      </c>
      <c r="AX158" s="64">
        <v>0</v>
      </c>
      <c r="AY158" s="63" t="s">
        <v>83</v>
      </c>
      <c r="AZ158" s="64">
        <v>0</v>
      </c>
      <c r="BA158" s="63" t="s">
        <v>83</v>
      </c>
      <c r="BB158" s="64">
        <v>0</v>
      </c>
      <c r="BC158" s="63" t="s">
        <v>83</v>
      </c>
      <c r="BD158" s="64">
        <v>0</v>
      </c>
      <c r="BE158" s="13">
        <f t="shared" si="31"/>
        <v>28515152</v>
      </c>
      <c r="BF158" s="59">
        <v>7201407889</v>
      </c>
      <c r="BG158" s="58">
        <v>46035</v>
      </c>
      <c r="BH158" s="59">
        <v>8201407933</v>
      </c>
      <c r="BI158" s="58">
        <v>46036</v>
      </c>
      <c r="BJ158" s="4" t="s">
        <v>89</v>
      </c>
      <c r="BK158" s="4" t="s">
        <v>90</v>
      </c>
      <c r="BL158" s="14" t="s">
        <v>107</v>
      </c>
      <c r="BM158" s="11">
        <f>+VLOOKUP(BL158,Supervisores!A:B,2,0)</f>
        <v>43985744</v>
      </c>
      <c r="BN158" s="16" t="s">
        <v>1328</v>
      </c>
      <c r="BO158" s="16" t="s">
        <v>1329</v>
      </c>
      <c r="BP158" s="58">
        <v>46056</v>
      </c>
      <c r="BQ158" s="65" t="s">
        <v>83</v>
      </c>
      <c r="BR158" s="65" t="s">
        <v>83</v>
      </c>
      <c r="BS158" s="65" t="s">
        <v>83</v>
      </c>
      <c r="BT158" s="65" t="s">
        <v>83</v>
      </c>
      <c r="BU158" s="65" t="s">
        <v>83</v>
      </c>
      <c r="BV158" s="60" t="s">
        <v>95</v>
      </c>
      <c r="BW158" s="67" t="s">
        <v>96</v>
      </c>
      <c r="BX158" s="60">
        <v>8</v>
      </c>
      <c r="BY158" s="16" t="s">
        <v>1330</v>
      </c>
      <c r="BZ158" s="59"/>
    </row>
    <row r="159" spans="1:78">
      <c r="A159" s="4" t="s">
        <v>76</v>
      </c>
      <c r="B159" s="4">
        <v>158</v>
      </c>
      <c r="C159" s="59"/>
      <c r="D159" s="4" t="str">
        <f t="shared" si="26"/>
        <v>JOHNATTAN STEVEN OROZCO/MARIA FERNANDA PEREZ/LEYDY VIVIANA SÁNCHEZ GONZÁLEZ</v>
      </c>
      <c r="E159" s="60" t="s">
        <v>77</v>
      </c>
      <c r="F159" s="5" t="s">
        <v>78</v>
      </c>
      <c r="G159" s="60" t="s">
        <v>187</v>
      </c>
      <c r="H159" s="5" t="s">
        <v>78</v>
      </c>
      <c r="I159" s="60" t="s">
        <v>98</v>
      </c>
      <c r="J159" s="59">
        <v>3149</v>
      </c>
      <c r="K159" s="58">
        <v>46035</v>
      </c>
      <c r="L159" s="59">
        <v>3803</v>
      </c>
      <c r="M159" s="63">
        <v>89</v>
      </c>
      <c r="N159" s="10">
        <f>+VLOOKUP(M159,Hoja1!A:B,2,0)</f>
        <v>46036</v>
      </c>
      <c r="O159" s="10" t="s">
        <v>1331</v>
      </c>
      <c r="P159" s="11" t="s">
        <v>1332</v>
      </c>
      <c r="Q159" s="18" t="s">
        <v>83</v>
      </c>
      <c r="R159" s="4" t="str">
        <f t="shared" si="27"/>
        <v>PERSONA NATURAL</v>
      </c>
      <c r="S159" s="59">
        <v>98772626</v>
      </c>
      <c r="T159" s="59" t="s">
        <v>1333</v>
      </c>
      <c r="U159" s="61" t="s">
        <v>102</v>
      </c>
      <c r="V159" s="58">
        <v>45967</v>
      </c>
      <c r="W159" s="58">
        <f t="shared" ref="W159:W190" si="33">+EDATE(V159,36)</f>
        <v>47063</v>
      </c>
      <c r="X159" s="59">
        <v>93151507</v>
      </c>
      <c r="Y159" s="59" t="s">
        <v>1334</v>
      </c>
      <c r="Z159" s="59" t="s">
        <v>1335</v>
      </c>
      <c r="AA159" s="4" t="s">
        <v>131</v>
      </c>
      <c r="AB159" s="4" t="s">
        <v>105</v>
      </c>
      <c r="AC159" s="4" t="s">
        <v>106</v>
      </c>
      <c r="AD159" s="58">
        <v>46036</v>
      </c>
      <c r="AE159" s="58">
        <v>46036</v>
      </c>
      <c r="AF159" s="58">
        <v>46036</v>
      </c>
      <c r="AG159" s="58">
        <v>46203</v>
      </c>
      <c r="AH159" s="10" t="e">
        <f>+VLOOKUP(P159,#REF!,5,0)</f>
        <v>#REF!</v>
      </c>
      <c r="AI159" s="4">
        <f t="shared" si="32"/>
        <v>0</v>
      </c>
      <c r="AJ159" s="58">
        <v>46036</v>
      </c>
      <c r="AK159" s="4">
        <f t="shared" si="28"/>
        <v>0</v>
      </c>
      <c r="AL159" s="4">
        <f t="shared" si="29"/>
        <v>167</v>
      </c>
      <c r="AM159" s="12">
        <f>+VLOOKUP(AA159,Honorarios!A:B,2,0)</f>
        <v>6576773</v>
      </c>
      <c r="AN159" s="12">
        <f t="shared" si="30"/>
        <v>36610703.033333331</v>
      </c>
      <c r="AO159" s="59">
        <v>9250094</v>
      </c>
      <c r="AP159" s="62">
        <v>36610703</v>
      </c>
      <c r="AQ159" s="63" t="s">
        <v>83</v>
      </c>
      <c r="AR159" s="64">
        <v>0</v>
      </c>
      <c r="AS159" s="63" t="s">
        <v>83</v>
      </c>
      <c r="AT159" s="64">
        <v>0</v>
      </c>
      <c r="AU159" s="63" t="s">
        <v>83</v>
      </c>
      <c r="AV159" s="64">
        <v>0</v>
      </c>
      <c r="AW159" s="63" t="s">
        <v>83</v>
      </c>
      <c r="AX159" s="64">
        <v>0</v>
      </c>
      <c r="AY159" s="63" t="s">
        <v>83</v>
      </c>
      <c r="AZ159" s="64">
        <v>0</v>
      </c>
      <c r="BA159" s="63" t="s">
        <v>83</v>
      </c>
      <c r="BB159" s="64">
        <v>0</v>
      </c>
      <c r="BC159" s="63" t="s">
        <v>83</v>
      </c>
      <c r="BD159" s="64">
        <v>0</v>
      </c>
      <c r="BE159" s="13">
        <f t="shared" si="31"/>
        <v>36610703</v>
      </c>
      <c r="BF159" s="59">
        <v>7201407891</v>
      </c>
      <c r="BG159" s="58">
        <v>46035</v>
      </c>
      <c r="BH159" s="59">
        <v>8201407934</v>
      </c>
      <c r="BI159" s="58">
        <v>46036</v>
      </c>
      <c r="BJ159" s="4" t="s">
        <v>89</v>
      </c>
      <c r="BK159" s="4" t="s">
        <v>90</v>
      </c>
      <c r="BL159" s="14" t="s">
        <v>107</v>
      </c>
      <c r="BM159" s="11">
        <f>+VLOOKUP(BL159,Supervisores!A:B,2,0)</f>
        <v>43985744</v>
      </c>
      <c r="BN159" s="16" t="s">
        <v>1336</v>
      </c>
      <c r="BO159" s="16" t="s">
        <v>1337</v>
      </c>
      <c r="BP159" s="58">
        <v>46056</v>
      </c>
      <c r="BQ159" s="65" t="s">
        <v>83</v>
      </c>
      <c r="BR159" s="65" t="s">
        <v>83</v>
      </c>
      <c r="BS159" s="65" t="s">
        <v>83</v>
      </c>
      <c r="BT159" s="65" t="s">
        <v>83</v>
      </c>
      <c r="BU159" s="65" t="s">
        <v>83</v>
      </c>
      <c r="BV159" s="60" t="s">
        <v>95</v>
      </c>
      <c r="BW159" s="67" t="s">
        <v>96</v>
      </c>
      <c r="BX159" s="60">
        <v>8</v>
      </c>
      <c r="BY159" s="16" t="s">
        <v>1338</v>
      </c>
      <c r="BZ159" s="59"/>
    </row>
    <row r="160" spans="1:78">
      <c r="A160" s="4" t="s">
        <v>76</v>
      </c>
      <c r="B160" s="4">
        <v>159</v>
      </c>
      <c r="C160" s="59"/>
      <c r="D160" s="4" t="str">
        <f t="shared" si="26"/>
        <v>JOHNATTAN STEVEN OROZCO/MARIA FERNANDA PEREZ/LEYDY VIVIANA SÁNCHEZ GONZÁLEZ</v>
      </c>
      <c r="E160" s="60" t="s">
        <v>77</v>
      </c>
      <c r="F160" s="5" t="s">
        <v>78</v>
      </c>
      <c r="G160" s="60" t="s">
        <v>187</v>
      </c>
      <c r="H160" s="5" t="s">
        <v>78</v>
      </c>
      <c r="I160" s="60" t="s">
        <v>98</v>
      </c>
      <c r="J160" s="59">
        <v>3150</v>
      </c>
      <c r="K160" s="58">
        <v>46035</v>
      </c>
      <c r="L160" s="59">
        <v>3804</v>
      </c>
      <c r="M160" s="63">
        <v>89</v>
      </c>
      <c r="N160" s="10">
        <f>+VLOOKUP(M160,Hoja1!A:B,2,0)</f>
        <v>46036</v>
      </c>
      <c r="O160" s="10" t="s">
        <v>1339</v>
      </c>
      <c r="P160" s="11" t="s">
        <v>1340</v>
      </c>
      <c r="Q160" s="18" t="s">
        <v>83</v>
      </c>
      <c r="R160" s="4" t="str">
        <f t="shared" si="27"/>
        <v>PERSONA NATURAL</v>
      </c>
      <c r="S160" s="59">
        <v>1152185697</v>
      </c>
      <c r="T160" s="59" t="s">
        <v>1341</v>
      </c>
      <c r="U160" s="61" t="s">
        <v>84</v>
      </c>
      <c r="V160" s="58">
        <v>45924</v>
      </c>
      <c r="W160" s="58">
        <f t="shared" si="33"/>
        <v>47020</v>
      </c>
      <c r="X160" s="59">
        <v>93151507</v>
      </c>
      <c r="Y160" s="59" t="s">
        <v>1241</v>
      </c>
      <c r="Z160" s="59" t="s">
        <v>1342</v>
      </c>
      <c r="AA160" s="4" t="s">
        <v>553</v>
      </c>
      <c r="AB160" s="4" t="s">
        <v>105</v>
      </c>
      <c r="AC160" s="4" t="s">
        <v>106</v>
      </c>
      <c r="AD160" s="58">
        <v>46036</v>
      </c>
      <c r="AE160" s="58">
        <v>46036</v>
      </c>
      <c r="AF160" s="58">
        <v>46036</v>
      </c>
      <c r="AG160" s="58">
        <v>46203</v>
      </c>
      <c r="AH160" s="10" t="e">
        <f>+VLOOKUP(P160,#REF!,5,0)</f>
        <v>#REF!</v>
      </c>
      <c r="AI160" s="4">
        <f t="shared" si="32"/>
        <v>0</v>
      </c>
      <c r="AJ160" s="58">
        <v>46036</v>
      </c>
      <c r="AK160" s="4">
        <f t="shared" si="28"/>
        <v>0</v>
      </c>
      <c r="AL160" s="4">
        <f t="shared" si="29"/>
        <v>167</v>
      </c>
      <c r="AM160" s="12">
        <f>+VLOOKUP(AA160,Honorarios!A:B,2,0)</f>
        <v>3328617</v>
      </c>
      <c r="AN160" s="12">
        <f t="shared" si="30"/>
        <v>18529301.300000001</v>
      </c>
      <c r="AO160" s="59">
        <v>9250094</v>
      </c>
      <c r="AP160" s="62">
        <v>12970511.300000001</v>
      </c>
      <c r="AQ160" s="63">
        <v>9240302</v>
      </c>
      <c r="AR160" s="64">
        <v>5558790</v>
      </c>
      <c r="AS160" s="63" t="s">
        <v>83</v>
      </c>
      <c r="AT160" s="64">
        <v>0</v>
      </c>
      <c r="AU160" s="63" t="s">
        <v>83</v>
      </c>
      <c r="AV160" s="64">
        <v>0</v>
      </c>
      <c r="AW160" s="63" t="s">
        <v>83</v>
      </c>
      <c r="AX160" s="64">
        <v>0</v>
      </c>
      <c r="AY160" s="63" t="s">
        <v>83</v>
      </c>
      <c r="AZ160" s="64">
        <v>0</v>
      </c>
      <c r="BA160" s="63" t="s">
        <v>83</v>
      </c>
      <c r="BB160" s="64">
        <v>0</v>
      </c>
      <c r="BC160" s="63" t="s">
        <v>83</v>
      </c>
      <c r="BD160" s="64">
        <v>0</v>
      </c>
      <c r="BE160" s="13">
        <f t="shared" si="31"/>
        <v>18529301.300000001</v>
      </c>
      <c r="BF160" s="59">
        <v>7201407892</v>
      </c>
      <c r="BG160" s="58">
        <v>46035</v>
      </c>
      <c r="BH160" s="59">
        <v>8201407935</v>
      </c>
      <c r="BI160" s="58">
        <v>46036</v>
      </c>
      <c r="BJ160" s="4" t="s">
        <v>89</v>
      </c>
      <c r="BK160" s="4" t="s">
        <v>90</v>
      </c>
      <c r="BL160" s="14" t="s">
        <v>107</v>
      </c>
      <c r="BM160" s="11">
        <f>+VLOOKUP(BL160,Supervisores!A:B,2,0)</f>
        <v>43985744</v>
      </c>
      <c r="BN160" s="16" t="s">
        <v>1343</v>
      </c>
      <c r="BO160" s="16" t="s">
        <v>1344</v>
      </c>
      <c r="BP160" s="58">
        <v>46056</v>
      </c>
      <c r="BQ160" s="65" t="s">
        <v>83</v>
      </c>
      <c r="BR160" s="65" t="s">
        <v>83</v>
      </c>
      <c r="BS160" s="65" t="s">
        <v>83</v>
      </c>
      <c r="BT160" s="65" t="s">
        <v>83</v>
      </c>
      <c r="BU160" s="65" t="s">
        <v>83</v>
      </c>
      <c r="BV160" s="60" t="s">
        <v>95</v>
      </c>
      <c r="BW160" s="67" t="s">
        <v>96</v>
      </c>
      <c r="BX160" s="60">
        <v>8</v>
      </c>
      <c r="BY160" s="16" t="s">
        <v>1345</v>
      </c>
      <c r="BZ160" s="59"/>
    </row>
    <row r="161" spans="1:78">
      <c r="A161" s="4" t="s">
        <v>76</v>
      </c>
      <c r="B161" s="4">
        <v>160</v>
      </c>
      <c r="C161" s="59"/>
      <c r="D161" s="4" t="str">
        <f t="shared" si="26"/>
        <v>JOHNATTAN STEVEN OROZCO/MARÍA NOHEMY ZULETA MONTOYA/LEYDY VIVIANA SÁNCHEZ GONZÁLEZ</v>
      </c>
      <c r="E161" s="60" t="s">
        <v>77</v>
      </c>
      <c r="F161" s="5" t="s">
        <v>78</v>
      </c>
      <c r="G161" s="60" t="s">
        <v>79</v>
      </c>
      <c r="H161" s="5" t="s">
        <v>78</v>
      </c>
      <c r="I161" s="60" t="s">
        <v>98</v>
      </c>
      <c r="J161" s="59">
        <v>3114</v>
      </c>
      <c r="K161" s="58">
        <v>46031</v>
      </c>
      <c r="L161" s="59">
        <v>3805</v>
      </c>
      <c r="M161" s="63" t="s">
        <v>1346</v>
      </c>
      <c r="N161" s="10">
        <f>+VLOOKUP(M161,Hoja1!A:B,2,0)</f>
        <v>46031</v>
      </c>
      <c r="O161" s="10" t="s">
        <v>1347</v>
      </c>
      <c r="P161" s="11" t="s">
        <v>1348</v>
      </c>
      <c r="Q161" s="18" t="s">
        <v>83</v>
      </c>
      <c r="R161" s="4" t="str">
        <f t="shared" si="27"/>
        <v>PERSONA NATURAL</v>
      </c>
      <c r="S161" s="59">
        <v>71399583</v>
      </c>
      <c r="T161" s="59" t="s">
        <v>1349</v>
      </c>
      <c r="U161" s="61" t="s">
        <v>102</v>
      </c>
      <c r="V161" s="58">
        <v>46020</v>
      </c>
      <c r="W161" s="58">
        <f t="shared" si="33"/>
        <v>47116</v>
      </c>
      <c r="X161" s="59">
        <v>93151507</v>
      </c>
      <c r="Y161" s="59" t="s">
        <v>1350</v>
      </c>
      <c r="Z161" s="59" t="s">
        <v>1351</v>
      </c>
      <c r="AA161" s="4" t="s">
        <v>149</v>
      </c>
      <c r="AB161" s="4" t="s">
        <v>105</v>
      </c>
      <c r="AC161" s="4" t="s">
        <v>106</v>
      </c>
      <c r="AD161" s="58">
        <v>46035</v>
      </c>
      <c r="AE161" s="58">
        <v>46035</v>
      </c>
      <c r="AF161" s="58">
        <v>46035</v>
      </c>
      <c r="AG161" s="58">
        <v>46295</v>
      </c>
      <c r="AH161" s="10" t="e">
        <f>+VLOOKUP(P161,#REF!,5,0)</f>
        <v>#REF!</v>
      </c>
      <c r="AI161" s="4">
        <f t="shared" si="32"/>
        <v>4</v>
      </c>
      <c r="AJ161" s="58">
        <v>46035</v>
      </c>
      <c r="AK161" s="4">
        <f t="shared" si="28"/>
        <v>0</v>
      </c>
      <c r="AL161" s="4">
        <f t="shared" si="29"/>
        <v>258</v>
      </c>
      <c r="AM161" s="12">
        <f>+VLOOKUP(AA161,Honorarios!A:B,2,0)</f>
        <v>5846908</v>
      </c>
      <c r="AN161" s="12">
        <f t="shared" si="30"/>
        <v>50283408.799999997</v>
      </c>
      <c r="AO161" s="59">
        <v>9250094</v>
      </c>
      <c r="AP161" s="62">
        <v>35198385.799999997</v>
      </c>
      <c r="AQ161" s="63">
        <v>9240302</v>
      </c>
      <c r="AR161" s="64">
        <v>15085023</v>
      </c>
      <c r="AS161" s="63" t="s">
        <v>83</v>
      </c>
      <c r="AT161" s="64">
        <v>0</v>
      </c>
      <c r="AU161" s="63" t="s">
        <v>83</v>
      </c>
      <c r="AV161" s="64">
        <v>0</v>
      </c>
      <c r="AW161" s="63" t="s">
        <v>83</v>
      </c>
      <c r="AX161" s="64">
        <v>0</v>
      </c>
      <c r="AY161" s="63" t="s">
        <v>83</v>
      </c>
      <c r="AZ161" s="64">
        <v>0</v>
      </c>
      <c r="BA161" s="63" t="s">
        <v>83</v>
      </c>
      <c r="BB161" s="64">
        <v>0</v>
      </c>
      <c r="BC161" s="63" t="s">
        <v>83</v>
      </c>
      <c r="BD161" s="64">
        <v>0</v>
      </c>
      <c r="BE161" s="13">
        <f t="shared" si="31"/>
        <v>50283408.799999997</v>
      </c>
      <c r="BF161" s="59">
        <v>7201407856</v>
      </c>
      <c r="BG161" s="58">
        <v>46031</v>
      </c>
      <c r="BH161" s="59">
        <v>8201407926</v>
      </c>
      <c r="BI161" s="58">
        <v>46035</v>
      </c>
      <c r="BJ161" s="4" t="s">
        <v>89</v>
      </c>
      <c r="BK161" s="4" t="s">
        <v>90</v>
      </c>
      <c r="BL161" s="14" t="s">
        <v>107</v>
      </c>
      <c r="BM161" s="11">
        <f>+VLOOKUP(BL161,Supervisores!A:B,2,0)</f>
        <v>43985744</v>
      </c>
      <c r="BN161" s="16" t="s">
        <v>1352</v>
      </c>
      <c r="BO161" s="16" t="s">
        <v>1353</v>
      </c>
      <c r="BP161" s="58">
        <v>46056</v>
      </c>
      <c r="BQ161" s="65" t="s">
        <v>83</v>
      </c>
      <c r="BR161" s="65" t="s">
        <v>83</v>
      </c>
      <c r="BS161" s="65" t="s">
        <v>83</v>
      </c>
      <c r="BT161" s="65" t="s">
        <v>83</v>
      </c>
      <c r="BU161" s="65" t="s">
        <v>83</v>
      </c>
      <c r="BV161" s="60" t="s">
        <v>95</v>
      </c>
      <c r="BW161" s="67" t="s">
        <v>96</v>
      </c>
      <c r="BX161" s="60">
        <v>8</v>
      </c>
      <c r="BY161" s="15"/>
      <c r="BZ161" s="59"/>
    </row>
    <row r="162" spans="1:78">
      <c r="A162" s="4" t="s">
        <v>76</v>
      </c>
      <c r="B162" s="4">
        <v>161</v>
      </c>
      <c r="C162" s="59"/>
      <c r="D162" s="4" t="str">
        <f t="shared" si="26"/>
        <v>JOHNATTAN STEVEN OROZCO/MARIA FERNANDA PEREZ/LEYDY VIVIANA SÁNCHEZ GONZÁLEZ</v>
      </c>
      <c r="E162" s="60" t="s">
        <v>77</v>
      </c>
      <c r="F162" s="5" t="s">
        <v>78</v>
      </c>
      <c r="G162" s="60" t="s">
        <v>187</v>
      </c>
      <c r="H162" s="5" t="s">
        <v>78</v>
      </c>
      <c r="I162" s="60" t="s">
        <v>98</v>
      </c>
      <c r="J162" s="59">
        <v>3151</v>
      </c>
      <c r="K162" s="58">
        <v>46035</v>
      </c>
      <c r="L162" s="59">
        <v>3806</v>
      </c>
      <c r="M162" s="63">
        <v>89</v>
      </c>
      <c r="N162" s="10">
        <f>+VLOOKUP(M162,Hoja1!A:B,2,0)</f>
        <v>46036</v>
      </c>
      <c r="O162" s="10" t="s">
        <v>1354</v>
      </c>
      <c r="P162" s="11" t="s">
        <v>1355</v>
      </c>
      <c r="Q162" s="18" t="s">
        <v>83</v>
      </c>
      <c r="R162" s="4" t="str">
        <f t="shared" si="27"/>
        <v>PERSONA NATURAL</v>
      </c>
      <c r="S162" s="59">
        <v>1077445391</v>
      </c>
      <c r="T162" s="59" t="s">
        <v>1356</v>
      </c>
      <c r="U162" s="61" t="s">
        <v>84</v>
      </c>
      <c r="V162" s="58">
        <v>45972</v>
      </c>
      <c r="W162" s="58">
        <f t="shared" si="33"/>
        <v>47068</v>
      </c>
      <c r="X162" s="59">
        <v>93151507</v>
      </c>
      <c r="Y162" s="59" t="s">
        <v>552</v>
      </c>
      <c r="Z162" s="59" t="s">
        <v>1357</v>
      </c>
      <c r="AA162" s="4" t="s">
        <v>553</v>
      </c>
      <c r="AB162" s="4" t="s">
        <v>105</v>
      </c>
      <c r="AC162" s="4" t="s">
        <v>106</v>
      </c>
      <c r="AD162" s="58">
        <v>46036</v>
      </c>
      <c r="AE162" s="58">
        <v>46036</v>
      </c>
      <c r="AF162" s="58">
        <v>46036</v>
      </c>
      <c r="AG162" s="58">
        <v>46203</v>
      </c>
      <c r="AH162" s="10" t="e">
        <f>+VLOOKUP(P162,#REF!,5,0)</f>
        <v>#REF!</v>
      </c>
      <c r="AI162" s="4">
        <f t="shared" si="32"/>
        <v>0</v>
      </c>
      <c r="AJ162" s="58">
        <v>46036</v>
      </c>
      <c r="AK162" s="4">
        <f t="shared" si="28"/>
        <v>0</v>
      </c>
      <c r="AL162" s="4">
        <f t="shared" si="29"/>
        <v>167</v>
      </c>
      <c r="AM162" s="12">
        <f>+VLOOKUP(AA162,Honorarios!A:B,2,0)</f>
        <v>3328617</v>
      </c>
      <c r="AN162" s="12">
        <f t="shared" si="30"/>
        <v>18529301.300000001</v>
      </c>
      <c r="AO162" s="59">
        <v>9250094</v>
      </c>
      <c r="AP162" s="62">
        <v>12970511</v>
      </c>
      <c r="AQ162" s="63">
        <v>9240302</v>
      </c>
      <c r="AR162" s="64">
        <v>5558790</v>
      </c>
      <c r="AS162" s="63" t="s">
        <v>83</v>
      </c>
      <c r="AT162" s="64">
        <v>0</v>
      </c>
      <c r="AU162" s="63" t="s">
        <v>83</v>
      </c>
      <c r="AV162" s="64">
        <v>0</v>
      </c>
      <c r="AW162" s="63" t="s">
        <v>83</v>
      </c>
      <c r="AX162" s="64">
        <v>0</v>
      </c>
      <c r="AY162" s="63" t="s">
        <v>83</v>
      </c>
      <c r="AZ162" s="64">
        <v>0</v>
      </c>
      <c r="BA162" s="63" t="s">
        <v>83</v>
      </c>
      <c r="BB162" s="64">
        <v>0</v>
      </c>
      <c r="BC162" s="63" t="s">
        <v>83</v>
      </c>
      <c r="BD162" s="64">
        <v>0</v>
      </c>
      <c r="BE162" s="13">
        <f t="shared" si="31"/>
        <v>18529301</v>
      </c>
      <c r="BF162" s="59">
        <v>7201407893</v>
      </c>
      <c r="BG162" s="58">
        <v>46035</v>
      </c>
      <c r="BH162" s="59">
        <v>8201407936</v>
      </c>
      <c r="BI162" s="58">
        <v>46036</v>
      </c>
      <c r="BJ162" s="4" t="s">
        <v>89</v>
      </c>
      <c r="BK162" s="4" t="s">
        <v>90</v>
      </c>
      <c r="BL162" s="14" t="s">
        <v>107</v>
      </c>
      <c r="BM162" s="11">
        <f>+VLOOKUP(BL162,Supervisores!A:B,2,0)</f>
        <v>43985744</v>
      </c>
      <c r="BN162" s="16" t="s">
        <v>1358</v>
      </c>
      <c r="BO162" s="16" t="s">
        <v>1359</v>
      </c>
      <c r="BP162" s="58">
        <v>46056</v>
      </c>
      <c r="BQ162" s="65" t="s">
        <v>83</v>
      </c>
      <c r="BR162" s="65" t="s">
        <v>83</v>
      </c>
      <c r="BS162" s="65" t="s">
        <v>83</v>
      </c>
      <c r="BT162" s="65" t="s">
        <v>83</v>
      </c>
      <c r="BU162" s="65" t="s">
        <v>83</v>
      </c>
      <c r="BV162" s="60" t="s">
        <v>95</v>
      </c>
      <c r="BW162" s="67" t="s">
        <v>96</v>
      </c>
      <c r="BX162" s="60">
        <v>8</v>
      </c>
      <c r="BY162" s="16" t="s">
        <v>1360</v>
      </c>
      <c r="BZ162" s="59"/>
    </row>
    <row r="163" spans="1:78">
      <c r="A163" s="4" t="s">
        <v>76</v>
      </c>
      <c r="B163" s="4">
        <v>162</v>
      </c>
      <c r="C163" s="59"/>
      <c r="D163" s="4" t="str">
        <f t="shared" si="26"/>
        <v>JOHNATTAN STEVEN OROZCO/MARIA FERNANDA PEREZ/LEYDY VIVIANA SÁNCHEZ GONZÁLEZ</v>
      </c>
      <c r="E163" s="60" t="s">
        <v>77</v>
      </c>
      <c r="F163" s="5" t="s">
        <v>78</v>
      </c>
      <c r="G163" s="60" t="s">
        <v>187</v>
      </c>
      <c r="H163" s="5" t="s">
        <v>78</v>
      </c>
      <c r="I163" s="60" t="s">
        <v>98</v>
      </c>
      <c r="J163" s="59">
        <v>3152</v>
      </c>
      <c r="K163" s="58">
        <v>46035</v>
      </c>
      <c r="L163" s="59">
        <v>3807</v>
      </c>
      <c r="M163" s="63">
        <v>89</v>
      </c>
      <c r="N163" s="10">
        <f>+VLOOKUP(M163,Hoja1!A:B,2,0)</f>
        <v>46036</v>
      </c>
      <c r="O163" s="10" t="s">
        <v>1361</v>
      </c>
      <c r="P163" s="11" t="s">
        <v>1362</v>
      </c>
      <c r="Q163" s="18" t="s">
        <v>83</v>
      </c>
      <c r="R163" s="4" t="str">
        <f t="shared" si="27"/>
        <v>PERSONA NATURAL</v>
      </c>
      <c r="S163" s="59">
        <v>32258129</v>
      </c>
      <c r="T163" s="59" t="s">
        <v>1363</v>
      </c>
      <c r="U163" s="61" t="s">
        <v>84</v>
      </c>
      <c r="V163" s="58">
        <v>45756</v>
      </c>
      <c r="W163" s="58">
        <f t="shared" si="33"/>
        <v>46852</v>
      </c>
      <c r="X163" s="59">
        <v>93151507</v>
      </c>
      <c r="Y163" s="59" t="s">
        <v>552</v>
      </c>
      <c r="Z163" s="59" t="s">
        <v>1364</v>
      </c>
      <c r="AA163" s="4" t="s">
        <v>553</v>
      </c>
      <c r="AB163" s="4" t="s">
        <v>105</v>
      </c>
      <c r="AC163" s="4" t="s">
        <v>106</v>
      </c>
      <c r="AD163" s="58">
        <v>46036</v>
      </c>
      <c r="AE163" s="58">
        <v>46036</v>
      </c>
      <c r="AF163" s="58">
        <v>46036</v>
      </c>
      <c r="AG163" s="58">
        <v>46295</v>
      </c>
      <c r="AH163" s="10" t="e">
        <f>+VLOOKUP(P163,#REF!,5,0)</f>
        <v>#REF!</v>
      </c>
      <c r="AI163" s="4">
        <f t="shared" si="32"/>
        <v>0</v>
      </c>
      <c r="AJ163" s="58">
        <v>46036</v>
      </c>
      <c r="AK163" s="4">
        <f t="shared" si="28"/>
        <v>0</v>
      </c>
      <c r="AL163" s="4">
        <f t="shared" si="29"/>
        <v>257</v>
      </c>
      <c r="AM163" s="12">
        <f>+VLOOKUP(AA163,Honorarios!A:B,2,0)</f>
        <v>3328617</v>
      </c>
      <c r="AN163" s="12">
        <f t="shared" si="30"/>
        <v>28515152.299999997</v>
      </c>
      <c r="AO163" s="59">
        <v>9250094</v>
      </c>
      <c r="AP163" s="62">
        <v>19960606</v>
      </c>
      <c r="AQ163" s="63">
        <v>9240302</v>
      </c>
      <c r="AR163" s="64">
        <v>8554546</v>
      </c>
      <c r="AS163" s="63" t="s">
        <v>83</v>
      </c>
      <c r="AT163" s="64">
        <v>0</v>
      </c>
      <c r="AU163" s="63" t="s">
        <v>83</v>
      </c>
      <c r="AV163" s="64">
        <v>0</v>
      </c>
      <c r="AW163" s="63" t="s">
        <v>83</v>
      </c>
      <c r="AX163" s="64">
        <v>0</v>
      </c>
      <c r="AY163" s="63" t="s">
        <v>83</v>
      </c>
      <c r="AZ163" s="64">
        <v>0</v>
      </c>
      <c r="BA163" s="63" t="s">
        <v>83</v>
      </c>
      <c r="BB163" s="64">
        <v>0</v>
      </c>
      <c r="BC163" s="63" t="s">
        <v>83</v>
      </c>
      <c r="BD163" s="64">
        <v>0</v>
      </c>
      <c r="BE163" s="13">
        <f t="shared" si="31"/>
        <v>28515152</v>
      </c>
      <c r="BF163" s="59">
        <v>7201407894</v>
      </c>
      <c r="BG163" s="58">
        <v>46035</v>
      </c>
      <c r="BH163" s="59">
        <v>8201407937</v>
      </c>
      <c r="BI163" s="58">
        <v>46036</v>
      </c>
      <c r="BJ163" s="4" t="s">
        <v>89</v>
      </c>
      <c r="BK163" s="4" t="s">
        <v>90</v>
      </c>
      <c r="BL163" s="14" t="s">
        <v>107</v>
      </c>
      <c r="BM163" s="11">
        <f>+VLOOKUP(BL163,Supervisores!A:B,2,0)</f>
        <v>43985744</v>
      </c>
      <c r="BN163" s="16" t="s">
        <v>1365</v>
      </c>
      <c r="BO163" s="16" t="s">
        <v>1366</v>
      </c>
      <c r="BP163" s="58">
        <v>46056</v>
      </c>
      <c r="BQ163" s="65" t="s">
        <v>83</v>
      </c>
      <c r="BR163" s="65" t="s">
        <v>83</v>
      </c>
      <c r="BS163" s="65" t="s">
        <v>83</v>
      </c>
      <c r="BT163" s="65" t="s">
        <v>83</v>
      </c>
      <c r="BU163" s="65" t="s">
        <v>83</v>
      </c>
      <c r="BV163" s="60" t="s">
        <v>95</v>
      </c>
      <c r="BW163" s="67" t="s">
        <v>96</v>
      </c>
      <c r="BX163" s="60">
        <v>8</v>
      </c>
      <c r="BY163" s="16" t="s">
        <v>1367</v>
      </c>
      <c r="BZ163" s="59"/>
    </row>
    <row r="164" spans="1:78">
      <c r="A164" s="4" t="s">
        <v>76</v>
      </c>
      <c r="B164" s="4">
        <v>163</v>
      </c>
      <c r="C164" s="59"/>
      <c r="D164" s="4" t="str">
        <f t="shared" si="26"/>
        <v>JOHNATTAN STEVEN OROZCO/MARIA FERNANDA PEREZ/LEYDY VIVIANA SÁNCHEZ GONZÁLEZ</v>
      </c>
      <c r="E164" s="60" t="s">
        <v>77</v>
      </c>
      <c r="F164" s="5" t="s">
        <v>78</v>
      </c>
      <c r="G164" s="60" t="s">
        <v>187</v>
      </c>
      <c r="H164" s="5" t="s">
        <v>78</v>
      </c>
      <c r="I164" s="60" t="s">
        <v>98</v>
      </c>
      <c r="J164" s="59">
        <v>3155</v>
      </c>
      <c r="K164" s="58">
        <v>46035</v>
      </c>
      <c r="L164" s="59">
        <v>3808</v>
      </c>
      <c r="M164" s="63">
        <v>89</v>
      </c>
      <c r="N164" s="10">
        <f>+VLOOKUP(M164,Hoja1!A:B,2,0)</f>
        <v>46036</v>
      </c>
      <c r="O164" s="10" t="s">
        <v>1368</v>
      </c>
      <c r="P164" s="11" t="s">
        <v>1369</v>
      </c>
      <c r="Q164" s="18" t="s">
        <v>83</v>
      </c>
      <c r="R164" s="4" t="str">
        <f t="shared" si="27"/>
        <v>PERSONA NATURAL</v>
      </c>
      <c r="S164" s="59">
        <v>1039682711</v>
      </c>
      <c r="T164" s="59" t="s">
        <v>1370</v>
      </c>
      <c r="U164" s="61" t="s">
        <v>102</v>
      </c>
      <c r="V164" s="58">
        <v>45992</v>
      </c>
      <c r="W164" s="58">
        <f t="shared" si="33"/>
        <v>47088</v>
      </c>
      <c r="X164" s="59">
        <v>93151507</v>
      </c>
      <c r="Y164" s="59" t="s">
        <v>552</v>
      </c>
      <c r="Z164" s="59" t="s">
        <v>1371</v>
      </c>
      <c r="AA164" s="4" t="s">
        <v>1327</v>
      </c>
      <c r="AB164" s="4" t="s">
        <v>105</v>
      </c>
      <c r="AC164" s="4" t="s">
        <v>106</v>
      </c>
      <c r="AD164" s="58">
        <v>46036</v>
      </c>
      <c r="AE164" s="58">
        <v>46036</v>
      </c>
      <c r="AF164" s="58">
        <v>46036</v>
      </c>
      <c r="AG164" s="58">
        <v>46203</v>
      </c>
      <c r="AH164" s="10" t="e">
        <f>+VLOOKUP(P164,#REF!,5,0)</f>
        <v>#REF!</v>
      </c>
      <c r="AI164" s="4">
        <f t="shared" si="32"/>
        <v>0</v>
      </c>
      <c r="AJ164" s="58">
        <v>46036</v>
      </c>
      <c r="AK164" s="4">
        <f t="shared" si="28"/>
        <v>0</v>
      </c>
      <c r="AL164" s="4">
        <f t="shared" si="29"/>
        <v>167</v>
      </c>
      <c r="AM164" s="12">
        <f>+VLOOKUP(AA164,Honorarios!A:B,2,0)</f>
        <v>3328617</v>
      </c>
      <c r="AN164" s="12">
        <f t="shared" si="30"/>
        <v>18529301.300000001</v>
      </c>
      <c r="AO164" s="59">
        <v>9250094</v>
      </c>
      <c r="AP164" s="62">
        <v>12970511</v>
      </c>
      <c r="AQ164" s="63">
        <v>9240302</v>
      </c>
      <c r="AR164" s="64">
        <v>5558790</v>
      </c>
      <c r="AS164" s="63" t="s">
        <v>83</v>
      </c>
      <c r="AT164" s="64">
        <v>0</v>
      </c>
      <c r="AU164" s="63" t="s">
        <v>83</v>
      </c>
      <c r="AV164" s="64">
        <v>0</v>
      </c>
      <c r="AW164" s="63" t="s">
        <v>83</v>
      </c>
      <c r="AX164" s="64">
        <v>0</v>
      </c>
      <c r="AY164" s="63" t="s">
        <v>83</v>
      </c>
      <c r="AZ164" s="64">
        <v>0</v>
      </c>
      <c r="BA164" s="63" t="s">
        <v>83</v>
      </c>
      <c r="BB164" s="64">
        <v>0</v>
      </c>
      <c r="BC164" s="63" t="s">
        <v>83</v>
      </c>
      <c r="BD164" s="64">
        <v>0</v>
      </c>
      <c r="BE164" s="13">
        <f t="shared" si="31"/>
        <v>18529301</v>
      </c>
      <c r="BF164" s="59">
        <v>7201407897</v>
      </c>
      <c r="BG164" s="58">
        <v>46035</v>
      </c>
      <c r="BH164" s="59">
        <v>8201407938</v>
      </c>
      <c r="BI164" s="58">
        <v>46036</v>
      </c>
      <c r="BJ164" s="4" t="s">
        <v>89</v>
      </c>
      <c r="BK164" s="4" t="s">
        <v>90</v>
      </c>
      <c r="BL164" s="14" t="s">
        <v>107</v>
      </c>
      <c r="BM164" s="11">
        <f>+VLOOKUP(BL164,Supervisores!A:B,2,0)</f>
        <v>43985744</v>
      </c>
      <c r="BN164" s="16" t="s">
        <v>1372</v>
      </c>
      <c r="BO164" s="16" t="s">
        <v>1373</v>
      </c>
      <c r="BP164" s="58">
        <v>46056</v>
      </c>
      <c r="BQ164" s="65" t="s">
        <v>83</v>
      </c>
      <c r="BR164" s="65" t="s">
        <v>83</v>
      </c>
      <c r="BS164" s="65" t="s">
        <v>83</v>
      </c>
      <c r="BT164" s="65" t="s">
        <v>83</v>
      </c>
      <c r="BU164" s="65" t="s">
        <v>83</v>
      </c>
      <c r="BV164" s="60" t="s">
        <v>95</v>
      </c>
      <c r="BW164" s="67" t="s">
        <v>96</v>
      </c>
      <c r="BX164" s="60">
        <v>8</v>
      </c>
      <c r="BY164" s="16" t="s">
        <v>1374</v>
      </c>
      <c r="BZ164" s="59"/>
    </row>
    <row r="165" spans="1:78">
      <c r="A165" s="4" t="s">
        <v>76</v>
      </c>
      <c r="B165" s="4">
        <v>164</v>
      </c>
      <c r="C165" s="59"/>
      <c r="D165" s="4" t="str">
        <f t="shared" si="26"/>
        <v>JOHNATTAN STEVEN OROZCO/MARIA FERNANDA PEREZ/LEYDY VIVIANA SÁNCHEZ GONZÁLEZ</v>
      </c>
      <c r="E165" s="60" t="s">
        <v>77</v>
      </c>
      <c r="F165" s="5" t="s">
        <v>78</v>
      </c>
      <c r="G165" s="60" t="s">
        <v>187</v>
      </c>
      <c r="H165" s="5" t="s">
        <v>78</v>
      </c>
      <c r="I165" s="60" t="s">
        <v>98</v>
      </c>
      <c r="J165" s="59">
        <v>3156</v>
      </c>
      <c r="K165" s="58">
        <v>46035</v>
      </c>
      <c r="L165" s="59">
        <v>3809</v>
      </c>
      <c r="M165" s="63">
        <v>89</v>
      </c>
      <c r="N165" s="10">
        <f>+VLOOKUP(M165,Hoja1!A:B,2,0)</f>
        <v>46036</v>
      </c>
      <c r="O165" s="10" t="s">
        <v>1375</v>
      </c>
      <c r="P165" s="11" t="s">
        <v>1376</v>
      </c>
      <c r="Q165" s="18" t="s">
        <v>83</v>
      </c>
      <c r="R165" s="4" t="str">
        <f t="shared" si="27"/>
        <v>PERSONA NATURAL</v>
      </c>
      <c r="S165" s="59">
        <v>43991786</v>
      </c>
      <c r="T165" s="59" t="s">
        <v>1377</v>
      </c>
      <c r="U165" s="61" t="s">
        <v>84</v>
      </c>
      <c r="V165" s="58">
        <v>45794</v>
      </c>
      <c r="W165" s="58">
        <f t="shared" si="33"/>
        <v>46890</v>
      </c>
      <c r="X165" s="59">
        <v>93151507</v>
      </c>
      <c r="Y165" s="59" t="s">
        <v>1378</v>
      </c>
      <c r="Z165" s="59" t="s">
        <v>1379</v>
      </c>
      <c r="AA165" s="4" t="s">
        <v>219</v>
      </c>
      <c r="AB165" s="4" t="s">
        <v>105</v>
      </c>
      <c r="AC165" s="4" t="s">
        <v>106</v>
      </c>
      <c r="AD165" s="58">
        <v>46036</v>
      </c>
      <c r="AE165" s="58">
        <v>46036</v>
      </c>
      <c r="AF165" s="58">
        <v>46036</v>
      </c>
      <c r="AG165" s="58">
        <v>46203</v>
      </c>
      <c r="AH165" s="10" t="e">
        <f>+VLOOKUP(P165,#REF!,5,0)</f>
        <v>#REF!</v>
      </c>
      <c r="AI165" s="4">
        <f t="shared" si="32"/>
        <v>0</v>
      </c>
      <c r="AJ165" s="58">
        <v>46036</v>
      </c>
      <c r="AK165" s="4">
        <f t="shared" si="28"/>
        <v>0</v>
      </c>
      <c r="AL165" s="4">
        <f t="shared" si="29"/>
        <v>167</v>
      </c>
      <c r="AM165" s="12">
        <f>+VLOOKUP(AA165,Honorarios!A:B,2,0)</f>
        <v>3694240</v>
      </c>
      <c r="AN165" s="12">
        <f t="shared" si="30"/>
        <v>20564602.666666664</v>
      </c>
      <c r="AO165" s="59">
        <v>9250094</v>
      </c>
      <c r="AP165" s="62">
        <v>14395222</v>
      </c>
      <c r="AQ165" s="63">
        <v>9240302</v>
      </c>
      <c r="AR165" s="64">
        <v>6169381</v>
      </c>
      <c r="AS165" s="63" t="s">
        <v>83</v>
      </c>
      <c r="AT165" s="64">
        <v>0</v>
      </c>
      <c r="AU165" s="63" t="s">
        <v>83</v>
      </c>
      <c r="AV165" s="64">
        <v>0</v>
      </c>
      <c r="AW165" s="63" t="s">
        <v>83</v>
      </c>
      <c r="AX165" s="64">
        <v>0</v>
      </c>
      <c r="AY165" s="63" t="s">
        <v>83</v>
      </c>
      <c r="AZ165" s="64">
        <v>0</v>
      </c>
      <c r="BA165" s="63" t="s">
        <v>83</v>
      </c>
      <c r="BB165" s="64">
        <v>0</v>
      </c>
      <c r="BC165" s="63" t="s">
        <v>83</v>
      </c>
      <c r="BD165" s="64">
        <v>0</v>
      </c>
      <c r="BE165" s="13">
        <f t="shared" si="31"/>
        <v>20564603</v>
      </c>
      <c r="BF165" s="59">
        <v>7201407898</v>
      </c>
      <c r="BG165" s="58">
        <v>46035</v>
      </c>
      <c r="BH165" s="59">
        <v>8201407939</v>
      </c>
      <c r="BI165" s="58">
        <v>46036</v>
      </c>
      <c r="BJ165" s="4" t="s">
        <v>89</v>
      </c>
      <c r="BK165" s="4" t="s">
        <v>90</v>
      </c>
      <c r="BL165" s="14" t="s">
        <v>107</v>
      </c>
      <c r="BM165" s="11">
        <f>+VLOOKUP(BL165,Supervisores!A:B,2,0)</f>
        <v>43985744</v>
      </c>
      <c r="BN165" s="16" t="s">
        <v>1380</v>
      </c>
      <c r="BO165" s="16" t="s">
        <v>1381</v>
      </c>
      <c r="BP165" s="58">
        <v>46056</v>
      </c>
      <c r="BQ165" s="65" t="s">
        <v>83</v>
      </c>
      <c r="BR165" s="65" t="s">
        <v>83</v>
      </c>
      <c r="BS165" s="65" t="s">
        <v>83</v>
      </c>
      <c r="BT165" s="65" t="s">
        <v>83</v>
      </c>
      <c r="BU165" s="65" t="s">
        <v>83</v>
      </c>
      <c r="BV165" s="60" t="s">
        <v>95</v>
      </c>
      <c r="BW165" s="67" t="s">
        <v>96</v>
      </c>
      <c r="BX165" s="60">
        <v>8</v>
      </c>
      <c r="BY165" s="16" t="s">
        <v>1382</v>
      </c>
      <c r="BZ165" s="59"/>
    </row>
    <row r="166" spans="1:78">
      <c r="A166" s="4" t="s">
        <v>76</v>
      </c>
      <c r="B166" s="4">
        <v>165</v>
      </c>
      <c r="C166" s="59"/>
      <c r="D166" s="4" t="str">
        <f t="shared" si="26"/>
        <v>JOHNATTAN STEVEN OROZCO/MARÍA NOHEMY ZULETA MONTOYA/LEYDY VIVIANA SÁNCHEZ GONZÁLEZ</v>
      </c>
      <c r="E166" s="60" t="s">
        <v>77</v>
      </c>
      <c r="F166" s="5" t="s">
        <v>78</v>
      </c>
      <c r="G166" s="60" t="s">
        <v>79</v>
      </c>
      <c r="H166" s="5" t="s">
        <v>78</v>
      </c>
      <c r="I166" s="60" t="s">
        <v>98</v>
      </c>
      <c r="J166" s="59">
        <v>3141</v>
      </c>
      <c r="K166" s="58">
        <v>46035</v>
      </c>
      <c r="L166" s="59">
        <v>3810</v>
      </c>
      <c r="M166" s="63">
        <v>89</v>
      </c>
      <c r="N166" s="10">
        <f>+VLOOKUP(M166,Hoja1!A:B,2,0)</f>
        <v>46036</v>
      </c>
      <c r="O166" s="10" t="s">
        <v>1383</v>
      </c>
      <c r="P166" s="11" t="s">
        <v>1384</v>
      </c>
      <c r="Q166" s="18" t="s">
        <v>83</v>
      </c>
      <c r="R166" s="4" t="str">
        <f t="shared" si="27"/>
        <v>PERSONA NATURAL</v>
      </c>
      <c r="S166" s="59">
        <v>1036599543</v>
      </c>
      <c r="T166" s="59" t="s">
        <v>1385</v>
      </c>
      <c r="U166" s="61" t="s">
        <v>84</v>
      </c>
      <c r="V166" s="58">
        <v>45562</v>
      </c>
      <c r="W166" s="58">
        <f t="shared" si="33"/>
        <v>46657</v>
      </c>
      <c r="X166" s="59">
        <v>93151507</v>
      </c>
      <c r="Y166" s="59" t="s">
        <v>1386</v>
      </c>
      <c r="Z166" s="59" t="s">
        <v>1387</v>
      </c>
      <c r="AA166" s="4" t="s">
        <v>86</v>
      </c>
      <c r="AB166" s="4" t="s">
        <v>105</v>
      </c>
      <c r="AC166" s="4" t="s">
        <v>106</v>
      </c>
      <c r="AD166" s="58">
        <v>46036</v>
      </c>
      <c r="AE166" s="58">
        <v>46036</v>
      </c>
      <c r="AF166" s="58">
        <v>46036</v>
      </c>
      <c r="AG166" s="58">
        <v>46295</v>
      </c>
      <c r="AH166" s="10" t="e">
        <f>+VLOOKUP(P166,#REF!,5,0)</f>
        <v>#REF!</v>
      </c>
      <c r="AI166" s="4">
        <f t="shared" si="32"/>
        <v>0</v>
      </c>
      <c r="AJ166" s="58">
        <v>46036</v>
      </c>
      <c r="AK166" s="4">
        <f t="shared" si="28"/>
        <v>0</v>
      </c>
      <c r="AL166" s="4">
        <f t="shared" si="29"/>
        <v>257</v>
      </c>
      <c r="AM166" s="12">
        <f>+VLOOKUP(AA166,Honorarios!A:B,2,0)</f>
        <v>7308240</v>
      </c>
      <c r="AN166" s="12">
        <f t="shared" si="30"/>
        <v>62607256</v>
      </c>
      <c r="AO166" s="59">
        <v>9250094</v>
      </c>
      <c r="AP166" s="62">
        <v>43825079</v>
      </c>
      <c r="AQ166" s="63">
        <v>9240302</v>
      </c>
      <c r="AR166" s="64">
        <v>18782177</v>
      </c>
      <c r="AS166" s="63" t="s">
        <v>83</v>
      </c>
      <c r="AT166" s="64">
        <v>0</v>
      </c>
      <c r="AU166" s="63" t="s">
        <v>83</v>
      </c>
      <c r="AV166" s="64">
        <v>0</v>
      </c>
      <c r="AW166" s="63" t="s">
        <v>83</v>
      </c>
      <c r="AX166" s="64">
        <v>0</v>
      </c>
      <c r="AY166" s="63" t="s">
        <v>83</v>
      </c>
      <c r="AZ166" s="64">
        <v>0</v>
      </c>
      <c r="BA166" s="63" t="s">
        <v>83</v>
      </c>
      <c r="BB166" s="64">
        <v>0</v>
      </c>
      <c r="BC166" s="63" t="s">
        <v>83</v>
      </c>
      <c r="BD166" s="64">
        <v>0</v>
      </c>
      <c r="BE166" s="13">
        <f t="shared" si="31"/>
        <v>62607256</v>
      </c>
      <c r="BF166" s="59">
        <v>7201407883</v>
      </c>
      <c r="BG166" s="58">
        <v>46035</v>
      </c>
      <c r="BH166" s="59">
        <v>8201407928</v>
      </c>
      <c r="BI166" s="58">
        <v>46036</v>
      </c>
      <c r="BJ166" s="4" t="s">
        <v>89</v>
      </c>
      <c r="BK166" s="4" t="s">
        <v>90</v>
      </c>
      <c r="BL166" s="14" t="s">
        <v>107</v>
      </c>
      <c r="BM166" s="11">
        <f>+VLOOKUP(BL166,Supervisores!A:B,2,0)</f>
        <v>43985744</v>
      </c>
      <c r="BN166" s="16" t="s">
        <v>1388</v>
      </c>
      <c r="BO166" s="15" t="s">
        <v>1389</v>
      </c>
      <c r="BP166" s="58">
        <v>46057</v>
      </c>
      <c r="BQ166" s="65">
        <v>46036</v>
      </c>
      <c r="BR166" s="65" t="s">
        <v>1390</v>
      </c>
      <c r="BS166" s="65">
        <v>46036</v>
      </c>
      <c r="BT166" s="65">
        <v>46482</v>
      </c>
      <c r="BU166" s="65">
        <v>46036</v>
      </c>
      <c r="BV166" s="60" t="s">
        <v>95</v>
      </c>
      <c r="BW166" s="67" t="s">
        <v>96</v>
      </c>
      <c r="BX166" s="60">
        <v>10</v>
      </c>
      <c r="BY166" s="16" t="s">
        <v>1391</v>
      </c>
      <c r="BZ166" s="59"/>
    </row>
    <row r="167" spans="1:78">
      <c r="A167" s="4" t="s">
        <v>76</v>
      </c>
      <c r="B167" s="4">
        <v>166</v>
      </c>
      <c r="C167" s="59"/>
      <c r="D167" s="4" t="str">
        <f t="shared" si="26"/>
        <v>JOHNATTAN STEVEN OROZCO/MARÍA NOHEMY ZULETA MONTOYA/LEYDY VIVIANA SÁNCHEZ GONZÁLEZ</v>
      </c>
      <c r="E167" s="60" t="s">
        <v>77</v>
      </c>
      <c r="F167" s="5" t="s">
        <v>78</v>
      </c>
      <c r="G167" s="60" t="s">
        <v>79</v>
      </c>
      <c r="H167" s="5" t="s">
        <v>78</v>
      </c>
      <c r="I167" s="60" t="s">
        <v>98</v>
      </c>
      <c r="J167" s="59">
        <v>3142</v>
      </c>
      <c r="K167" s="58">
        <v>46035</v>
      </c>
      <c r="L167" s="59">
        <v>3811</v>
      </c>
      <c r="M167" s="63">
        <v>89</v>
      </c>
      <c r="N167" s="10">
        <f>+VLOOKUP(M167,Hoja1!A:B,2,0)</f>
        <v>46036</v>
      </c>
      <c r="O167" s="10" t="s">
        <v>1392</v>
      </c>
      <c r="P167" s="11" t="s">
        <v>1393</v>
      </c>
      <c r="Q167" s="18" t="s">
        <v>83</v>
      </c>
      <c r="R167" s="4" t="str">
        <f t="shared" si="27"/>
        <v>PERSONA NATURAL</v>
      </c>
      <c r="S167" s="59">
        <v>1020452435</v>
      </c>
      <c r="T167" s="59" t="s">
        <v>1394</v>
      </c>
      <c r="U167" s="61" t="s">
        <v>102</v>
      </c>
      <c r="V167" s="58">
        <v>45735</v>
      </c>
      <c r="W167" s="58">
        <f t="shared" si="33"/>
        <v>46831</v>
      </c>
      <c r="X167" s="59">
        <v>93151507</v>
      </c>
      <c r="Y167" s="59" t="s">
        <v>552</v>
      </c>
      <c r="Z167" s="59" t="s">
        <v>1395</v>
      </c>
      <c r="AA167" s="4" t="s">
        <v>1327</v>
      </c>
      <c r="AB167" s="4" t="s">
        <v>105</v>
      </c>
      <c r="AC167" s="4" t="s">
        <v>106</v>
      </c>
      <c r="AD167" s="58">
        <v>46036</v>
      </c>
      <c r="AE167" s="58">
        <v>46036</v>
      </c>
      <c r="AF167" s="58">
        <v>46036</v>
      </c>
      <c r="AG167" s="58">
        <v>46295</v>
      </c>
      <c r="AH167" s="10" t="e">
        <f>+VLOOKUP(P167,#REF!,5,0)</f>
        <v>#REF!</v>
      </c>
      <c r="AI167" s="4">
        <f t="shared" si="32"/>
        <v>0</v>
      </c>
      <c r="AJ167" s="58">
        <v>46036</v>
      </c>
      <c r="AK167" s="4">
        <f t="shared" si="28"/>
        <v>0</v>
      </c>
      <c r="AL167" s="4">
        <f t="shared" si="29"/>
        <v>257</v>
      </c>
      <c r="AM167" s="12">
        <f>+VLOOKUP(AA167,Honorarios!A:B,2,0)</f>
        <v>3328617</v>
      </c>
      <c r="AN167" s="12">
        <f t="shared" si="30"/>
        <v>28515152.299999997</v>
      </c>
      <c r="AO167" s="59">
        <v>9250094</v>
      </c>
      <c r="AP167" s="62">
        <v>19960606</v>
      </c>
      <c r="AQ167" s="63">
        <v>9240302</v>
      </c>
      <c r="AR167" s="64">
        <v>8554546</v>
      </c>
      <c r="AS167" s="63" t="s">
        <v>83</v>
      </c>
      <c r="AT167" s="64">
        <v>0</v>
      </c>
      <c r="AU167" s="63" t="s">
        <v>83</v>
      </c>
      <c r="AV167" s="64">
        <v>0</v>
      </c>
      <c r="AW167" s="63" t="s">
        <v>83</v>
      </c>
      <c r="AX167" s="64">
        <v>0</v>
      </c>
      <c r="AY167" s="63" t="s">
        <v>83</v>
      </c>
      <c r="AZ167" s="64">
        <v>0</v>
      </c>
      <c r="BA167" s="63" t="s">
        <v>83</v>
      </c>
      <c r="BB167" s="64">
        <v>0</v>
      </c>
      <c r="BC167" s="63" t="s">
        <v>83</v>
      </c>
      <c r="BD167" s="64">
        <v>0</v>
      </c>
      <c r="BE167" s="13">
        <f t="shared" si="31"/>
        <v>28515152</v>
      </c>
      <c r="BF167" s="59">
        <v>7201407884</v>
      </c>
      <c r="BG167" s="58">
        <v>46035</v>
      </c>
      <c r="BH167" s="59">
        <v>8201407929</v>
      </c>
      <c r="BI167" s="58">
        <v>46036</v>
      </c>
      <c r="BJ167" s="4" t="s">
        <v>89</v>
      </c>
      <c r="BK167" s="4" t="s">
        <v>90</v>
      </c>
      <c r="BL167" s="14" t="s">
        <v>107</v>
      </c>
      <c r="BM167" s="11">
        <f>+VLOOKUP(BL167,Supervisores!A:B,2,0)</f>
        <v>43985744</v>
      </c>
      <c r="BN167" s="16" t="s">
        <v>1396</v>
      </c>
      <c r="BO167" s="15" t="s">
        <v>1397</v>
      </c>
      <c r="BP167" s="58">
        <v>46057</v>
      </c>
      <c r="BQ167" s="65" t="s">
        <v>83</v>
      </c>
      <c r="BR167" s="65" t="s">
        <v>83</v>
      </c>
      <c r="BS167" s="65" t="s">
        <v>83</v>
      </c>
      <c r="BT167" s="65" t="s">
        <v>83</v>
      </c>
      <c r="BU167" s="65" t="s">
        <v>83</v>
      </c>
      <c r="BV167" s="60" t="s">
        <v>95</v>
      </c>
      <c r="BW167" s="67" t="s">
        <v>96</v>
      </c>
      <c r="BX167" s="60">
        <v>8</v>
      </c>
      <c r="BY167" s="16" t="s">
        <v>1398</v>
      </c>
      <c r="BZ167" s="59"/>
    </row>
    <row r="168" spans="1:78">
      <c r="A168" s="4" t="s">
        <v>1090</v>
      </c>
      <c r="B168" s="4">
        <v>167</v>
      </c>
      <c r="C168" s="59"/>
      <c r="D168" s="4" t="str">
        <f t="shared" si="26"/>
        <v>JOHNATTAN STEVEN OROZCOMARÍA NOHEMY ZULETA MONTOYALEYDY VIVIANA SÁNCHEZ GONZÁLEZ</v>
      </c>
      <c r="E168" s="60" t="s">
        <v>77</v>
      </c>
      <c r="F168" s="5"/>
      <c r="G168" s="60" t="s">
        <v>79</v>
      </c>
      <c r="H168" s="5"/>
      <c r="I168" s="60" t="s">
        <v>98</v>
      </c>
      <c r="J168" s="59">
        <v>3143</v>
      </c>
      <c r="K168" s="58">
        <v>46035</v>
      </c>
      <c r="L168" s="59">
        <v>3812</v>
      </c>
      <c r="M168" s="63">
        <v>89</v>
      </c>
      <c r="N168" s="10">
        <f>+VLOOKUP(M168,Hoja1!A:B,2,0)</f>
        <v>46036</v>
      </c>
      <c r="O168" s="10" t="s">
        <v>1399</v>
      </c>
      <c r="P168" s="11" t="s">
        <v>1400</v>
      </c>
      <c r="Q168" s="18" t="s">
        <v>83</v>
      </c>
      <c r="R168" s="4" t="str">
        <f t="shared" si="27"/>
        <v>PERSONA NATURAL</v>
      </c>
      <c r="S168" s="59">
        <v>1017208039</v>
      </c>
      <c r="T168" s="59" t="s">
        <v>1401</v>
      </c>
      <c r="U168" s="61" t="s">
        <v>84</v>
      </c>
      <c r="V168" s="58">
        <v>45343</v>
      </c>
      <c r="W168" s="58">
        <f t="shared" si="33"/>
        <v>46439</v>
      </c>
      <c r="X168" s="59">
        <v>93151507</v>
      </c>
      <c r="Y168" s="59" t="s">
        <v>1402</v>
      </c>
      <c r="Z168" s="59" t="s">
        <v>1403</v>
      </c>
      <c r="AA168" s="4" t="s">
        <v>140</v>
      </c>
      <c r="AB168" s="4" t="s">
        <v>105</v>
      </c>
      <c r="AC168" s="4" t="s">
        <v>106</v>
      </c>
      <c r="AD168" s="58">
        <v>46036</v>
      </c>
      <c r="AE168" s="58">
        <v>46036</v>
      </c>
      <c r="AF168" s="58">
        <v>46036</v>
      </c>
      <c r="AG168" s="58">
        <v>46295</v>
      </c>
      <c r="AH168" s="10" t="e">
        <f>+VLOOKUP(P168,#REF!,5,0)</f>
        <v>#REF!</v>
      </c>
      <c r="AI168" s="4">
        <f t="shared" si="32"/>
        <v>0</v>
      </c>
      <c r="AJ168" s="58">
        <v>46036</v>
      </c>
      <c r="AK168" s="4">
        <f t="shared" si="28"/>
        <v>0</v>
      </c>
      <c r="AL168" s="4">
        <f t="shared" si="29"/>
        <v>257</v>
      </c>
      <c r="AM168" s="12">
        <f>+VLOOKUP(AA168,Honorarios!A:B,2,0)</f>
        <v>5164679</v>
      </c>
      <c r="AN168" s="12">
        <f t="shared" si="30"/>
        <v>44244083.433333337</v>
      </c>
      <c r="AO168" s="59">
        <v>9250094</v>
      </c>
      <c r="AP168" s="62">
        <v>30970858</v>
      </c>
      <c r="AQ168" s="63">
        <v>9240302</v>
      </c>
      <c r="AR168" s="64">
        <v>13273225</v>
      </c>
      <c r="AS168" s="63" t="s">
        <v>83</v>
      </c>
      <c r="AT168" s="64">
        <v>0</v>
      </c>
      <c r="AU168" s="63" t="s">
        <v>83</v>
      </c>
      <c r="AV168" s="64">
        <v>0</v>
      </c>
      <c r="AW168" s="63" t="s">
        <v>83</v>
      </c>
      <c r="AX168" s="64">
        <v>0</v>
      </c>
      <c r="AY168" s="63" t="s">
        <v>83</v>
      </c>
      <c r="AZ168" s="64">
        <v>0</v>
      </c>
      <c r="BA168" s="63" t="s">
        <v>83</v>
      </c>
      <c r="BB168" s="64">
        <v>0</v>
      </c>
      <c r="BC168" s="63" t="s">
        <v>83</v>
      </c>
      <c r="BD168" s="64">
        <v>0</v>
      </c>
      <c r="BE168" s="13">
        <f t="shared" si="31"/>
        <v>44244083</v>
      </c>
      <c r="BF168" s="59">
        <v>7201407885</v>
      </c>
      <c r="BG168" s="58">
        <v>46035</v>
      </c>
      <c r="BH168" s="59">
        <v>8201407930</v>
      </c>
      <c r="BI168" s="58">
        <v>46036</v>
      </c>
      <c r="BJ168" s="4" t="s">
        <v>89</v>
      </c>
      <c r="BK168" s="4" t="s">
        <v>90</v>
      </c>
      <c r="BL168" s="14" t="s">
        <v>107</v>
      </c>
      <c r="BM168" s="11">
        <f>+VLOOKUP(BL168,Supervisores!A:B,2,0)</f>
        <v>43985744</v>
      </c>
      <c r="BN168" s="15" t="s">
        <v>1404</v>
      </c>
      <c r="BO168" s="15" t="s">
        <v>1405</v>
      </c>
      <c r="BP168" s="58">
        <v>46057</v>
      </c>
      <c r="BQ168" s="65" t="s">
        <v>83</v>
      </c>
      <c r="BR168" s="65" t="s">
        <v>83</v>
      </c>
      <c r="BS168" s="65" t="s">
        <v>83</v>
      </c>
      <c r="BT168" s="65" t="s">
        <v>83</v>
      </c>
      <c r="BU168" s="65" t="s">
        <v>83</v>
      </c>
      <c r="BV168" s="60" t="s">
        <v>95</v>
      </c>
      <c r="BW168" s="67" t="s">
        <v>96</v>
      </c>
      <c r="BX168" s="60">
        <v>8</v>
      </c>
      <c r="BY168" s="16" t="s">
        <v>1406</v>
      </c>
      <c r="BZ168" s="59"/>
    </row>
    <row r="169" spans="1:78">
      <c r="A169" s="4" t="s">
        <v>76</v>
      </c>
      <c r="B169" s="4">
        <v>168</v>
      </c>
      <c r="C169" s="59"/>
      <c r="D169" s="4" t="str">
        <f t="shared" si="26"/>
        <v>JOHNATTAN STEVEN OROZCO/MARÍA NOHEMY ZULETA MONTOYA/LEYDY VIVIANA SÁNCHEZ GONZÁLEZ</v>
      </c>
      <c r="E169" s="60" t="s">
        <v>77</v>
      </c>
      <c r="F169" s="5" t="s">
        <v>78</v>
      </c>
      <c r="G169" s="60" t="s">
        <v>79</v>
      </c>
      <c r="H169" s="5" t="s">
        <v>78</v>
      </c>
      <c r="I169" s="60" t="s">
        <v>98</v>
      </c>
      <c r="J169" s="59">
        <v>3145</v>
      </c>
      <c r="K169" s="58">
        <v>46035</v>
      </c>
      <c r="L169" s="59">
        <v>3813</v>
      </c>
      <c r="M169" s="63">
        <v>89</v>
      </c>
      <c r="N169" s="10">
        <f>+VLOOKUP(M169,Hoja1!A:B,2,0)</f>
        <v>46036</v>
      </c>
      <c r="O169" s="10" t="s">
        <v>1407</v>
      </c>
      <c r="P169" s="11" t="s">
        <v>1408</v>
      </c>
      <c r="Q169" s="18" t="s">
        <v>83</v>
      </c>
      <c r="R169" s="4" t="str">
        <f t="shared" si="27"/>
        <v>PERSONA NATURAL</v>
      </c>
      <c r="S169" s="59">
        <v>43629944</v>
      </c>
      <c r="T169" s="59" t="s">
        <v>1409</v>
      </c>
      <c r="U169" s="61" t="s">
        <v>84</v>
      </c>
      <c r="V169" s="58">
        <v>45420</v>
      </c>
      <c r="W169" s="58">
        <f t="shared" si="33"/>
        <v>46515</v>
      </c>
      <c r="X169" s="59">
        <v>80101600</v>
      </c>
      <c r="Y169" s="59" t="s">
        <v>1410</v>
      </c>
      <c r="Z169" s="59" t="s">
        <v>1411</v>
      </c>
      <c r="AA169" s="4" t="s">
        <v>822</v>
      </c>
      <c r="AB169" s="4" t="s">
        <v>105</v>
      </c>
      <c r="AC169" s="4" t="s">
        <v>106</v>
      </c>
      <c r="AD169" s="58">
        <v>46036</v>
      </c>
      <c r="AE169" s="58">
        <v>46036</v>
      </c>
      <c r="AF169" s="58">
        <v>46036</v>
      </c>
      <c r="AG169" s="58">
        <v>46203</v>
      </c>
      <c r="AH169" s="10" t="e">
        <f>+VLOOKUP(P169,#REF!,5,0)</f>
        <v>#REF!</v>
      </c>
      <c r="AI169" s="4">
        <f t="shared" si="32"/>
        <v>0</v>
      </c>
      <c r="AJ169" s="58">
        <v>46036</v>
      </c>
      <c r="AK169" s="4">
        <f t="shared" si="28"/>
        <v>0</v>
      </c>
      <c r="AL169" s="4">
        <f t="shared" si="29"/>
        <v>167</v>
      </c>
      <c r="AM169" s="12">
        <f>+VLOOKUP(AA169,Honorarios!A:B,2,0)</f>
        <v>3694240</v>
      </c>
      <c r="AN169" s="12">
        <f t="shared" si="30"/>
        <v>20564602.666666664</v>
      </c>
      <c r="AO169" s="59">
        <v>9250094</v>
      </c>
      <c r="AP169" s="62">
        <v>8225841</v>
      </c>
      <c r="AQ169" s="63" t="s">
        <v>644</v>
      </c>
      <c r="AR169" s="64">
        <v>12338762</v>
      </c>
      <c r="AS169" s="63" t="s">
        <v>83</v>
      </c>
      <c r="AT169" s="64">
        <v>0</v>
      </c>
      <c r="AU169" s="63" t="s">
        <v>83</v>
      </c>
      <c r="AV169" s="64">
        <v>0</v>
      </c>
      <c r="AW169" s="63" t="s">
        <v>83</v>
      </c>
      <c r="AX169" s="64">
        <v>0</v>
      </c>
      <c r="AY169" s="63" t="s">
        <v>83</v>
      </c>
      <c r="AZ169" s="64">
        <v>0</v>
      </c>
      <c r="BA169" s="63" t="s">
        <v>83</v>
      </c>
      <c r="BB169" s="64">
        <v>0</v>
      </c>
      <c r="BC169" s="63" t="s">
        <v>83</v>
      </c>
      <c r="BD169" s="64">
        <v>0</v>
      </c>
      <c r="BE169" s="13">
        <f t="shared" si="31"/>
        <v>20564603</v>
      </c>
      <c r="BF169" s="59">
        <v>7201407887</v>
      </c>
      <c r="BG169" s="58">
        <v>46035</v>
      </c>
      <c r="BH169" s="59">
        <v>8201407931</v>
      </c>
      <c r="BI169" s="58">
        <v>46036</v>
      </c>
      <c r="BJ169" s="4" t="s">
        <v>89</v>
      </c>
      <c r="BK169" s="4" t="s">
        <v>90</v>
      </c>
      <c r="BL169" s="14" t="s">
        <v>107</v>
      </c>
      <c r="BM169" s="11">
        <f>+VLOOKUP(BL169,Supervisores!A:B,2,0)</f>
        <v>43985744</v>
      </c>
      <c r="BN169" s="16" t="s">
        <v>1412</v>
      </c>
      <c r="BO169" s="15" t="s">
        <v>1413</v>
      </c>
      <c r="BP169" s="58">
        <v>46057</v>
      </c>
      <c r="BQ169" s="65" t="s">
        <v>83</v>
      </c>
      <c r="BR169" s="65" t="s">
        <v>83</v>
      </c>
      <c r="BS169" s="65" t="s">
        <v>83</v>
      </c>
      <c r="BT169" s="65" t="s">
        <v>83</v>
      </c>
      <c r="BU169" s="65" t="s">
        <v>83</v>
      </c>
      <c r="BV169" s="60" t="s">
        <v>95</v>
      </c>
      <c r="BW169" s="67" t="s">
        <v>96</v>
      </c>
      <c r="BX169" s="60">
        <v>8</v>
      </c>
      <c r="BY169" s="16" t="s">
        <v>1414</v>
      </c>
      <c r="BZ169" s="59"/>
    </row>
    <row r="170" spans="1:78">
      <c r="A170" s="4" t="s">
        <v>1090</v>
      </c>
      <c r="B170" s="4">
        <v>169</v>
      </c>
      <c r="C170" s="59"/>
      <c r="D170" s="4" t="str">
        <f t="shared" si="26"/>
        <v>JOHNATTAN STEVEN OROZCO/MARÍA NOHEMY ZULETA MONTOYA/LEYDY VIVIANA SÁNCHEZ GONZÁLEZ</v>
      </c>
      <c r="E170" s="60" t="s">
        <v>77</v>
      </c>
      <c r="F170" s="5" t="s">
        <v>78</v>
      </c>
      <c r="G170" s="5" t="s">
        <v>79</v>
      </c>
      <c r="H170" s="5" t="s">
        <v>78</v>
      </c>
      <c r="I170" s="5" t="s">
        <v>98</v>
      </c>
      <c r="J170" s="59">
        <v>3146</v>
      </c>
      <c r="K170" s="58">
        <v>46035</v>
      </c>
      <c r="L170" s="59">
        <v>3814</v>
      </c>
      <c r="M170" s="63">
        <v>89</v>
      </c>
      <c r="N170" s="10">
        <f>+VLOOKUP(M170,Hoja1!A:B,2,0)</f>
        <v>46036</v>
      </c>
      <c r="O170" s="10" t="s">
        <v>1415</v>
      </c>
      <c r="P170" s="11" t="s">
        <v>1416</v>
      </c>
      <c r="Q170" s="18" t="s">
        <v>83</v>
      </c>
      <c r="R170" s="4" t="str">
        <f t="shared" si="27"/>
        <v>PERSONA NATURAL</v>
      </c>
      <c r="S170" s="59">
        <v>43252071</v>
      </c>
      <c r="T170" s="59" t="s">
        <v>1417</v>
      </c>
      <c r="U170" s="61" t="s">
        <v>84</v>
      </c>
      <c r="V170" s="58">
        <v>46017</v>
      </c>
      <c r="W170" s="58">
        <f t="shared" si="33"/>
        <v>47113</v>
      </c>
      <c r="X170" s="59">
        <v>93151507</v>
      </c>
      <c r="Y170" s="59" t="s">
        <v>1418</v>
      </c>
      <c r="Z170" s="59" t="s">
        <v>1419</v>
      </c>
      <c r="AA170" s="4" t="s">
        <v>86</v>
      </c>
      <c r="AB170" s="4" t="s">
        <v>105</v>
      </c>
      <c r="AC170" s="4" t="s">
        <v>106</v>
      </c>
      <c r="AD170" s="58">
        <v>46036</v>
      </c>
      <c r="AE170" s="58">
        <v>46036</v>
      </c>
      <c r="AF170" s="58">
        <v>46036</v>
      </c>
      <c r="AG170" s="58">
        <v>46295</v>
      </c>
      <c r="AH170" s="10" t="e">
        <f>+VLOOKUP(P170,#REF!,5,0)</f>
        <v>#REF!</v>
      </c>
      <c r="AI170" s="4">
        <f t="shared" si="32"/>
        <v>0</v>
      </c>
      <c r="AJ170" s="58">
        <v>46036</v>
      </c>
      <c r="AK170" s="4">
        <f t="shared" si="28"/>
        <v>0</v>
      </c>
      <c r="AL170" s="4">
        <f t="shared" si="29"/>
        <v>257</v>
      </c>
      <c r="AM170" s="12">
        <f>+VLOOKUP(AA170,Honorarios!A:B,2,0)</f>
        <v>7308240</v>
      </c>
      <c r="AN170" s="12">
        <f t="shared" si="30"/>
        <v>62607256</v>
      </c>
      <c r="AO170" s="59">
        <v>9250094</v>
      </c>
      <c r="AP170" s="62">
        <f>AN170-AR170</f>
        <v>43825079</v>
      </c>
      <c r="AQ170" s="63">
        <v>9240302</v>
      </c>
      <c r="AR170" s="64">
        <v>18782177</v>
      </c>
      <c r="AS170" s="63" t="s">
        <v>83</v>
      </c>
      <c r="AT170" s="64">
        <v>0</v>
      </c>
      <c r="AU170" s="63" t="s">
        <v>83</v>
      </c>
      <c r="AV170" s="64">
        <v>0</v>
      </c>
      <c r="AW170" s="63" t="s">
        <v>83</v>
      </c>
      <c r="AX170" s="64">
        <v>0</v>
      </c>
      <c r="AY170" s="63" t="s">
        <v>83</v>
      </c>
      <c r="AZ170" s="64">
        <v>0</v>
      </c>
      <c r="BA170" s="63" t="s">
        <v>83</v>
      </c>
      <c r="BB170" s="64">
        <v>0</v>
      </c>
      <c r="BC170" s="63" t="s">
        <v>83</v>
      </c>
      <c r="BD170" s="64">
        <v>0</v>
      </c>
      <c r="BE170" s="13">
        <f t="shared" si="31"/>
        <v>62607256</v>
      </c>
      <c r="BF170" s="59">
        <v>7201407888</v>
      </c>
      <c r="BG170" s="58">
        <v>46035</v>
      </c>
      <c r="BH170" s="59">
        <v>8201407932</v>
      </c>
      <c r="BI170" s="58">
        <v>46036</v>
      </c>
      <c r="BJ170" s="4" t="s">
        <v>89</v>
      </c>
      <c r="BK170" s="4" t="s">
        <v>90</v>
      </c>
      <c r="BL170" s="14" t="s">
        <v>107</v>
      </c>
      <c r="BM170" s="11">
        <f>+VLOOKUP(BL170,Supervisores!A:B,2,0)</f>
        <v>43985744</v>
      </c>
      <c r="BN170" s="15" t="s">
        <v>1420</v>
      </c>
      <c r="BO170" s="15" t="s">
        <v>1421</v>
      </c>
      <c r="BP170" s="58">
        <v>46057</v>
      </c>
      <c r="BQ170" s="65">
        <v>46036</v>
      </c>
      <c r="BR170" s="65" t="s">
        <v>1422</v>
      </c>
      <c r="BS170" s="65">
        <v>46036</v>
      </c>
      <c r="BT170" s="65">
        <v>46482</v>
      </c>
      <c r="BU170" s="65">
        <v>46036</v>
      </c>
      <c r="BV170" s="60" t="s">
        <v>95</v>
      </c>
      <c r="BW170" s="67" t="s">
        <v>96</v>
      </c>
      <c r="BX170" s="60">
        <v>10</v>
      </c>
      <c r="BY170" s="16" t="s">
        <v>1423</v>
      </c>
      <c r="BZ170" s="59"/>
    </row>
    <row r="171" spans="1:78">
      <c r="A171" s="4" t="s">
        <v>76</v>
      </c>
      <c r="B171" s="4">
        <v>170</v>
      </c>
      <c r="C171" s="59"/>
      <c r="D171" s="4" t="str">
        <f t="shared" si="26"/>
        <v>NIDIA BEDOYA LORA/SALVADOR ENRIQUE IREGUI LOTERO/MELISSA LOZANO ÁNGEL</v>
      </c>
      <c r="E171" s="60" t="s">
        <v>197</v>
      </c>
      <c r="F171" s="5" t="s">
        <v>78</v>
      </c>
      <c r="G171" s="5" t="s">
        <v>289</v>
      </c>
      <c r="H171" s="5" t="s">
        <v>78</v>
      </c>
      <c r="I171" s="5" t="s">
        <v>337</v>
      </c>
      <c r="J171" s="59">
        <v>3115</v>
      </c>
      <c r="K171" s="58">
        <v>46035</v>
      </c>
      <c r="L171" s="59">
        <v>3815</v>
      </c>
      <c r="M171" s="63">
        <v>89</v>
      </c>
      <c r="N171" s="10">
        <f>+VLOOKUP(M171,Hoja1!A:B,2,0)</f>
        <v>46036</v>
      </c>
      <c r="O171" s="10" t="s">
        <v>1424</v>
      </c>
      <c r="P171" s="11" t="s">
        <v>1425</v>
      </c>
      <c r="Q171" s="18" t="s">
        <v>83</v>
      </c>
      <c r="R171" s="4" t="str">
        <f t="shared" si="27"/>
        <v>PERSONA NATURAL</v>
      </c>
      <c r="S171" s="59">
        <v>1000290207</v>
      </c>
      <c r="T171" s="59" t="s">
        <v>1426</v>
      </c>
      <c r="U171" s="61" t="s">
        <v>84</v>
      </c>
      <c r="V171" s="58">
        <v>45320</v>
      </c>
      <c r="W171" s="58">
        <f t="shared" si="33"/>
        <v>46416</v>
      </c>
      <c r="X171" s="59">
        <v>80161507</v>
      </c>
      <c r="Y171" s="59" t="s">
        <v>1427</v>
      </c>
      <c r="Z171" s="59" t="s">
        <v>1428</v>
      </c>
      <c r="AA171" s="4" t="s">
        <v>131</v>
      </c>
      <c r="AB171" s="4" t="s">
        <v>172</v>
      </c>
      <c r="AC171" s="4" t="s">
        <v>342</v>
      </c>
      <c r="AD171" s="58">
        <v>46037</v>
      </c>
      <c r="AE171" s="58">
        <v>46037</v>
      </c>
      <c r="AF171" s="58">
        <v>46037</v>
      </c>
      <c r="AG171" s="58">
        <v>46295</v>
      </c>
      <c r="AH171" s="10" t="e">
        <f>+VLOOKUP(P171,#REF!,5,0)</f>
        <v>#REF!</v>
      </c>
      <c r="AI171" s="4">
        <f t="shared" si="32"/>
        <v>1</v>
      </c>
      <c r="AJ171" s="58">
        <v>46037</v>
      </c>
      <c r="AK171" s="4">
        <f t="shared" si="28"/>
        <v>0</v>
      </c>
      <c r="AL171" s="4">
        <f t="shared" si="29"/>
        <v>256</v>
      </c>
      <c r="AM171" s="12">
        <f>+VLOOKUP(AA171,Honorarios!A:B,2,0)</f>
        <v>6576773</v>
      </c>
      <c r="AN171" s="12">
        <f t="shared" si="30"/>
        <v>56121796.266666666</v>
      </c>
      <c r="AO171" s="59">
        <v>9240302</v>
      </c>
      <c r="AP171" s="62">
        <v>56121796</v>
      </c>
      <c r="AQ171" s="63" t="s">
        <v>83</v>
      </c>
      <c r="AR171" s="64">
        <v>0</v>
      </c>
      <c r="AS171" s="63" t="s">
        <v>83</v>
      </c>
      <c r="AT171" s="64">
        <v>0</v>
      </c>
      <c r="AU171" s="63" t="s">
        <v>83</v>
      </c>
      <c r="AV171" s="64">
        <v>0</v>
      </c>
      <c r="AW171" s="63" t="s">
        <v>83</v>
      </c>
      <c r="AX171" s="64">
        <v>0</v>
      </c>
      <c r="AY171" s="63" t="s">
        <v>83</v>
      </c>
      <c r="AZ171" s="64">
        <v>0</v>
      </c>
      <c r="BA171" s="63" t="s">
        <v>83</v>
      </c>
      <c r="BB171" s="64">
        <v>0</v>
      </c>
      <c r="BC171" s="63" t="s">
        <v>83</v>
      </c>
      <c r="BD171" s="64">
        <v>0</v>
      </c>
      <c r="BE171" s="13">
        <f t="shared" si="31"/>
        <v>56121796</v>
      </c>
      <c r="BF171" s="59">
        <v>7201407857</v>
      </c>
      <c r="BG171" s="58">
        <v>46035</v>
      </c>
      <c r="BH171" s="59">
        <v>8201407960</v>
      </c>
      <c r="BI171" s="58">
        <v>46037</v>
      </c>
      <c r="BJ171" s="4" t="s">
        <v>89</v>
      </c>
      <c r="BK171" s="4" t="s">
        <v>90</v>
      </c>
      <c r="BL171" s="14" t="s">
        <v>343</v>
      </c>
      <c r="BM171" s="11">
        <f>+VLOOKUP(BL171,Supervisores!A:B,2,0)</f>
        <v>52725332</v>
      </c>
      <c r="BN171" s="16" t="s">
        <v>1429</v>
      </c>
      <c r="BO171" s="15" t="s">
        <v>1430</v>
      </c>
      <c r="BP171" s="58">
        <v>46057</v>
      </c>
      <c r="BQ171" s="65">
        <v>46037</v>
      </c>
      <c r="BR171" s="65" t="s">
        <v>1431</v>
      </c>
      <c r="BS171" s="65">
        <v>46037</v>
      </c>
      <c r="BT171" s="65">
        <v>46482</v>
      </c>
      <c r="BU171" s="65">
        <v>46037</v>
      </c>
      <c r="BV171" s="60" t="s">
        <v>95</v>
      </c>
      <c r="BW171" s="67" t="s">
        <v>96</v>
      </c>
      <c r="BX171" s="60">
        <v>10</v>
      </c>
      <c r="BY171" s="16" t="s">
        <v>1432</v>
      </c>
      <c r="BZ171" s="59"/>
    </row>
    <row r="172" spans="1:78">
      <c r="A172" s="4" t="s">
        <v>1090</v>
      </c>
      <c r="B172" s="4">
        <v>171</v>
      </c>
      <c r="C172" s="59"/>
      <c r="D172" s="4" t="str">
        <f t="shared" si="26"/>
        <v>NIDIA BEDOYA LORA/SALVADOR ENRIQUE IREGUI LOTERO/MELISSA LOZANO ÁNGEL</v>
      </c>
      <c r="E172" s="60" t="s">
        <v>197</v>
      </c>
      <c r="F172" s="5" t="s">
        <v>78</v>
      </c>
      <c r="G172" s="60" t="s">
        <v>289</v>
      </c>
      <c r="H172" s="5" t="s">
        <v>78</v>
      </c>
      <c r="I172" s="60" t="s">
        <v>337</v>
      </c>
      <c r="J172" s="59">
        <v>3116</v>
      </c>
      <c r="K172" s="58">
        <v>46035</v>
      </c>
      <c r="L172" s="59">
        <v>3816</v>
      </c>
      <c r="M172" s="63">
        <v>89</v>
      </c>
      <c r="N172" s="10">
        <f>+VLOOKUP(M172,Hoja1!A:B,2,0)</f>
        <v>46036</v>
      </c>
      <c r="O172" s="10" t="s">
        <v>1433</v>
      </c>
      <c r="P172" s="11" t="s">
        <v>1434</v>
      </c>
      <c r="Q172" s="18" t="s">
        <v>83</v>
      </c>
      <c r="R172" s="4" t="str">
        <f t="shared" si="27"/>
        <v>PERSONA NATURAL</v>
      </c>
      <c r="S172" s="59">
        <v>1035304243</v>
      </c>
      <c r="T172" s="59" t="s">
        <v>1435</v>
      </c>
      <c r="U172" s="61" t="s">
        <v>84</v>
      </c>
      <c r="V172" s="58">
        <v>45358</v>
      </c>
      <c r="W172" s="58">
        <f t="shared" si="33"/>
        <v>46453</v>
      </c>
      <c r="X172" s="59">
        <v>82111901</v>
      </c>
      <c r="Y172" s="59" t="s">
        <v>1436</v>
      </c>
      <c r="Z172" s="59" t="s">
        <v>1437</v>
      </c>
      <c r="AA172" s="4" t="s">
        <v>131</v>
      </c>
      <c r="AB172" s="4" t="s">
        <v>172</v>
      </c>
      <c r="AC172" s="4" t="s">
        <v>342</v>
      </c>
      <c r="AD172" s="58">
        <v>46037</v>
      </c>
      <c r="AE172" s="58">
        <v>46037</v>
      </c>
      <c r="AF172" s="58">
        <v>46037</v>
      </c>
      <c r="AG172" s="58">
        <v>46295</v>
      </c>
      <c r="AH172" s="10" t="e">
        <f>+VLOOKUP(P172,#REF!,5,0)</f>
        <v>#REF!</v>
      </c>
      <c r="AI172" s="4">
        <f t="shared" si="32"/>
        <v>1</v>
      </c>
      <c r="AJ172" s="58">
        <v>46037</v>
      </c>
      <c r="AK172" s="4">
        <f t="shared" si="28"/>
        <v>0</v>
      </c>
      <c r="AL172" s="4">
        <f t="shared" si="29"/>
        <v>256</v>
      </c>
      <c r="AM172" s="12">
        <f>+VLOOKUP(AA172,Honorarios!A:B,2,0)</f>
        <v>6576773</v>
      </c>
      <c r="AN172" s="12">
        <f t="shared" si="30"/>
        <v>56121796.266666666</v>
      </c>
      <c r="AO172" s="59">
        <v>9240302</v>
      </c>
      <c r="AP172" s="62">
        <v>56121796</v>
      </c>
      <c r="AQ172" s="63" t="s">
        <v>83</v>
      </c>
      <c r="AR172" s="64">
        <v>0</v>
      </c>
      <c r="AS172" s="63" t="s">
        <v>83</v>
      </c>
      <c r="AT172" s="64">
        <v>0</v>
      </c>
      <c r="AU172" s="63" t="s">
        <v>83</v>
      </c>
      <c r="AV172" s="64">
        <v>0</v>
      </c>
      <c r="AW172" s="63" t="s">
        <v>83</v>
      </c>
      <c r="AX172" s="64">
        <v>0</v>
      </c>
      <c r="AY172" s="63" t="s">
        <v>83</v>
      </c>
      <c r="AZ172" s="64">
        <v>0</v>
      </c>
      <c r="BA172" s="63" t="s">
        <v>83</v>
      </c>
      <c r="BB172" s="64">
        <v>0</v>
      </c>
      <c r="BC172" s="63" t="s">
        <v>83</v>
      </c>
      <c r="BD172" s="64">
        <v>0</v>
      </c>
      <c r="BE172" s="13">
        <f t="shared" si="31"/>
        <v>56121796</v>
      </c>
      <c r="BF172" s="59">
        <v>7201407858</v>
      </c>
      <c r="BG172" s="58">
        <v>46035</v>
      </c>
      <c r="BH172" s="59">
        <v>8201407961</v>
      </c>
      <c r="BI172" s="58">
        <v>46037</v>
      </c>
      <c r="BJ172" s="4" t="s">
        <v>89</v>
      </c>
      <c r="BK172" s="4" t="s">
        <v>90</v>
      </c>
      <c r="BL172" s="14" t="s">
        <v>343</v>
      </c>
      <c r="BM172" s="11">
        <f>+VLOOKUP(BL172,Supervisores!A:B,2,0)</f>
        <v>52725332</v>
      </c>
      <c r="BN172" s="15" t="s">
        <v>1438</v>
      </c>
      <c r="BO172" s="15" t="s">
        <v>1439</v>
      </c>
      <c r="BP172" s="58">
        <v>46057</v>
      </c>
      <c r="BQ172" s="65">
        <v>46037</v>
      </c>
      <c r="BR172" s="65" t="s">
        <v>1440</v>
      </c>
      <c r="BS172" s="65">
        <v>46037</v>
      </c>
      <c r="BT172" s="65">
        <v>46482</v>
      </c>
      <c r="BU172" s="65">
        <v>46037</v>
      </c>
      <c r="BV172" s="60" t="s">
        <v>95</v>
      </c>
      <c r="BW172" s="67" t="s">
        <v>96</v>
      </c>
      <c r="BX172" s="60">
        <v>10</v>
      </c>
      <c r="BY172" s="16" t="s">
        <v>1441</v>
      </c>
      <c r="BZ172" s="59"/>
    </row>
    <row r="173" spans="1:78">
      <c r="A173" s="4" t="s">
        <v>76</v>
      </c>
      <c r="B173" s="4">
        <v>172</v>
      </c>
      <c r="C173" s="59"/>
      <c r="D173" s="4" t="str">
        <f t="shared" si="26"/>
        <v>NIDIA BEDOYA LORA/SALVADOR ENRIQUE IREGUI LOTERO/MELISSA LOZANO ÁNGEL</v>
      </c>
      <c r="E173" s="60" t="s">
        <v>197</v>
      </c>
      <c r="F173" s="5" t="s">
        <v>78</v>
      </c>
      <c r="G173" s="5" t="s">
        <v>289</v>
      </c>
      <c r="H173" s="5" t="s">
        <v>78</v>
      </c>
      <c r="I173" s="5" t="s">
        <v>337</v>
      </c>
      <c r="J173" s="59">
        <v>3117</v>
      </c>
      <c r="K173" s="58">
        <v>46035</v>
      </c>
      <c r="L173" s="59">
        <v>3817</v>
      </c>
      <c r="M173" s="63">
        <v>89</v>
      </c>
      <c r="N173" s="10">
        <f>+VLOOKUP(M173,Hoja1!A:B,2,0)</f>
        <v>46036</v>
      </c>
      <c r="O173" s="10" t="s">
        <v>1442</v>
      </c>
      <c r="P173" s="11" t="s">
        <v>1443</v>
      </c>
      <c r="Q173" s="18" t="s">
        <v>83</v>
      </c>
      <c r="R173" s="4" t="str">
        <f t="shared" si="27"/>
        <v>PERSONA NATURAL</v>
      </c>
      <c r="S173" s="59">
        <v>1193134281</v>
      </c>
      <c r="T173" s="59" t="s">
        <v>1444</v>
      </c>
      <c r="U173" s="61" t="s">
        <v>102</v>
      </c>
      <c r="V173" s="58">
        <v>45792</v>
      </c>
      <c r="W173" s="58">
        <f t="shared" si="33"/>
        <v>46888</v>
      </c>
      <c r="X173" s="59">
        <v>82111901</v>
      </c>
      <c r="Y173" s="59" t="s">
        <v>1445</v>
      </c>
      <c r="Z173" s="59" t="s">
        <v>1446</v>
      </c>
      <c r="AA173" s="4" t="s">
        <v>1327</v>
      </c>
      <c r="AB173" s="4" t="s">
        <v>172</v>
      </c>
      <c r="AC173" s="4" t="s">
        <v>342</v>
      </c>
      <c r="AD173" s="58">
        <v>46037</v>
      </c>
      <c r="AE173" s="58">
        <v>46037</v>
      </c>
      <c r="AF173" s="58">
        <v>46037</v>
      </c>
      <c r="AG173" s="58">
        <v>46295</v>
      </c>
      <c r="AH173" s="10" t="e">
        <f>+VLOOKUP(P173,#REF!,5,0)</f>
        <v>#REF!</v>
      </c>
      <c r="AI173" s="4">
        <f t="shared" si="32"/>
        <v>1</v>
      </c>
      <c r="AJ173" s="58">
        <v>46037</v>
      </c>
      <c r="AK173" s="4">
        <f t="shared" si="28"/>
        <v>0</v>
      </c>
      <c r="AL173" s="4">
        <f t="shared" si="29"/>
        <v>256</v>
      </c>
      <c r="AM173" s="12">
        <f>+VLOOKUP(AA173,Honorarios!A:B,2,0)</f>
        <v>3328617</v>
      </c>
      <c r="AN173" s="12">
        <f t="shared" si="30"/>
        <v>28404198.399999999</v>
      </c>
      <c r="AO173" s="59">
        <v>9240302</v>
      </c>
      <c r="AP173" s="62">
        <v>28404198</v>
      </c>
      <c r="AQ173" s="63" t="s">
        <v>83</v>
      </c>
      <c r="AR173" s="64">
        <v>0</v>
      </c>
      <c r="AS173" s="63" t="s">
        <v>83</v>
      </c>
      <c r="AT173" s="64">
        <v>0</v>
      </c>
      <c r="AU173" s="63" t="s">
        <v>83</v>
      </c>
      <c r="AV173" s="64">
        <v>0</v>
      </c>
      <c r="AW173" s="63" t="s">
        <v>83</v>
      </c>
      <c r="AX173" s="64">
        <v>0</v>
      </c>
      <c r="AY173" s="63" t="s">
        <v>83</v>
      </c>
      <c r="AZ173" s="64">
        <v>0</v>
      </c>
      <c r="BA173" s="63" t="s">
        <v>83</v>
      </c>
      <c r="BB173" s="64">
        <v>0</v>
      </c>
      <c r="BC173" s="63" t="s">
        <v>83</v>
      </c>
      <c r="BD173" s="64">
        <v>0</v>
      </c>
      <c r="BE173" s="13">
        <f t="shared" si="31"/>
        <v>28404198</v>
      </c>
      <c r="BF173" s="59">
        <v>7201407859</v>
      </c>
      <c r="BG173" s="58">
        <v>46035</v>
      </c>
      <c r="BH173" s="59">
        <v>8201407962</v>
      </c>
      <c r="BI173" s="58">
        <v>46037</v>
      </c>
      <c r="BJ173" s="4" t="s">
        <v>89</v>
      </c>
      <c r="BK173" s="4" t="s">
        <v>90</v>
      </c>
      <c r="BL173" s="14" t="s">
        <v>343</v>
      </c>
      <c r="BM173" s="11">
        <f>+VLOOKUP(BL173,Supervisores!A:B,2,0)</f>
        <v>52725332</v>
      </c>
      <c r="BN173" s="16" t="s">
        <v>1447</v>
      </c>
      <c r="BO173" s="15" t="s">
        <v>1448</v>
      </c>
      <c r="BP173" s="58">
        <v>46057</v>
      </c>
      <c r="BQ173" s="65" t="s">
        <v>83</v>
      </c>
      <c r="BR173" s="65" t="s">
        <v>83</v>
      </c>
      <c r="BS173" s="65" t="s">
        <v>83</v>
      </c>
      <c r="BT173" s="65" t="s">
        <v>83</v>
      </c>
      <c r="BU173" s="65" t="s">
        <v>83</v>
      </c>
      <c r="BV173" s="60" t="s">
        <v>95</v>
      </c>
      <c r="BW173" s="67" t="s">
        <v>96</v>
      </c>
      <c r="BX173" s="60">
        <v>8</v>
      </c>
      <c r="BY173" s="16" t="s">
        <v>1449</v>
      </c>
      <c r="BZ173" s="59"/>
    </row>
    <row r="174" spans="1:78">
      <c r="A174" s="4" t="s">
        <v>1090</v>
      </c>
      <c r="B174" s="4">
        <v>173</v>
      </c>
      <c r="C174" s="59"/>
      <c r="D174" s="4" t="str">
        <f t="shared" si="26"/>
        <v>NIDIA BEDOYA LORA/SALVADOR ENRIQUE IREGUI LOTERO/MELISSA LOZANO ÁNGEL</v>
      </c>
      <c r="E174" s="60" t="s">
        <v>197</v>
      </c>
      <c r="F174" s="5" t="s">
        <v>78</v>
      </c>
      <c r="G174" s="5" t="s">
        <v>289</v>
      </c>
      <c r="H174" s="5" t="s">
        <v>78</v>
      </c>
      <c r="I174" s="60" t="s">
        <v>337</v>
      </c>
      <c r="J174" s="59">
        <v>3118</v>
      </c>
      <c r="K174" s="58">
        <v>46035</v>
      </c>
      <c r="L174" s="59">
        <v>3818</v>
      </c>
      <c r="M174" s="63">
        <v>89</v>
      </c>
      <c r="N174" s="10">
        <f>+VLOOKUP(M174,Hoja1!A:B,2,0)</f>
        <v>46036</v>
      </c>
      <c r="O174" s="10" t="s">
        <v>1450</v>
      </c>
      <c r="P174" s="11" t="s">
        <v>1451</v>
      </c>
      <c r="Q174" s="18" t="s">
        <v>83</v>
      </c>
      <c r="R174" s="4" t="str">
        <f t="shared" si="27"/>
        <v>PERSONA NATURAL</v>
      </c>
      <c r="S174" s="59">
        <v>8164135</v>
      </c>
      <c r="T174" s="59" t="s">
        <v>1452</v>
      </c>
      <c r="U174" s="61" t="s">
        <v>102</v>
      </c>
      <c r="V174" s="58">
        <v>46028</v>
      </c>
      <c r="W174" s="58">
        <f t="shared" si="33"/>
        <v>47124</v>
      </c>
      <c r="X174" s="59">
        <v>82111901</v>
      </c>
      <c r="Y174" s="59" t="s">
        <v>1453</v>
      </c>
      <c r="Z174" s="59" t="s">
        <v>1454</v>
      </c>
      <c r="AA174" s="4" t="s">
        <v>237</v>
      </c>
      <c r="AB174" s="4" t="s">
        <v>172</v>
      </c>
      <c r="AC174" s="4" t="s">
        <v>342</v>
      </c>
      <c r="AD174" s="58">
        <v>46037</v>
      </c>
      <c r="AE174" s="58">
        <v>46037</v>
      </c>
      <c r="AF174" s="58">
        <v>46037</v>
      </c>
      <c r="AG174" s="58">
        <v>46295</v>
      </c>
      <c r="AH174" s="10" t="e">
        <f>+VLOOKUP(P174,#REF!,5,0)</f>
        <v>#REF!</v>
      </c>
      <c r="AI174" s="4">
        <f t="shared" si="32"/>
        <v>1</v>
      </c>
      <c r="AJ174" s="58">
        <v>46037</v>
      </c>
      <c r="AK174" s="4">
        <f t="shared" si="28"/>
        <v>0</v>
      </c>
      <c r="AL174" s="4">
        <f t="shared" si="29"/>
        <v>256</v>
      </c>
      <c r="AM174" s="12">
        <f>+VLOOKUP(AA174,Honorarios!A:B,2,0)</f>
        <v>8038900</v>
      </c>
      <c r="AN174" s="12">
        <f t="shared" si="30"/>
        <v>68598613.333333328</v>
      </c>
      <c r="AO174" s="59">
        <v>9240302</v>
      </c>
      <c r="AP174" s="62">
        <v>68598613</v>
      </c>
      <c r="AQ174" s="63" t="s">
        <v>83</v>
      </c>
      <c r="AR174" s="64">
        <v>0</v>
      </c>
      <c r="AS174" s="63" t="s">
        <v>83</v>
      </c>
      <c r="AT174" s="64">
        <v>0</v>
      </c>
      <c r="AU174" s="63" t="s">
        <v>83</v>
      </c>
      <c r="AV174" s="64">
        <v>0</v>
      </c>
      <c r="AW174" s="63" t="s">
        <v>83</v>
      </c>
      <c r="AX174" s="64">
        <v>0</v>
      </c>
      <c r="AY174" s="63" t="s">
        <v>83</v>
      </c>
      <c r="AZ174" s="64">
        <v>0</v>
      </c>
      <c r="BA174" s="63" t="s">
        <v>83</v>
      </c>
      <c r="BB174" s="64">
        <v>0</v>
      </c>
      <c r="BC174" s="63" t="s">
        <v>83</v>
      </c>
      <c r="BD174" s="64">
        <v>0</v>
      </c>
      <c r="BE174" s="13">
        <f t="shared" si="31"/>
        <v>68598613</v>
      </c>
      <c r="BF174" s="59">
        <v>7201407860</v>
      </c>
      <c r="BG174" s="58">
        <v>46035</v>
      </c>
      <c r="BH174" s="59">
        <v>8201407963</v>
      </c>
      <c r="BI174" s="58">
        <v>46037</v>
      </c>
      <c r="BJ174" s="4" t="s">
        <v>89</v>
      </c>
      <c r="BK174" s="4" t="s">
        <v>90</v>
      </c>
      <c r="BL174" s="14" t="s">
        <v>343</v>
      </c>
      <c r="BM174" s="11">
        <f>+VLOOKUP(BL174,Supervisores!A:B,2,0)</f>
        <v>52725332</v>
      </c>
      <c r="BN174" s="15" t="s">
        <v>1455</v>
      </c>
      <c r="BO174" s="15" t="s">
        <v>1456</v>
      </c>
      <c r="BP174" s="58">
        <v>46057</v>
      </c>
      <c r="BQ174" s="65">
        <v>46037</v>
      </c>
      <c r="BR174" s="65" t="s">
        <v>1457</v>
      </c>
      <c r="BS174" s="65">
        <v>46037</v>
      </c>
      <c r="BT174" s="65">
        <v>46482</v>
      </c>
      <c r="BU174" s="65">
        <v>46037</v>
      </c>
      <c r="BV174" s="60" t="s">
        <v>95</v>
      </c>
      <c r="BW174" s="67" t="s">
        <v>96</v>
      </c>
      <c r="BX174" s="60">
        <v>10</v>
      </c>
      <c r="BY174" s="16" t="s">
        <v>1458</v>
      </c>
      <c r="BZ174" s="59"/>
    </row>
    <row r="175" spans="1:78">
      <c r="A175" s="4" t="s">
        <v>76</v>
      </c>
      <c r="B175" s="4">
        <v>174</v>
      </c>
      <c r="C175" s="59"/>
      <c r="D175" s="4" t="str">
        <f t="shared" si="26"/>
        <v xml:space="preserve">NIDIA BEDOYA LORA/SALVADOR ENRIQUE IREGUI LOTERO/JOSE DAVID RAMIREZ ABRAHAM
</v>
      </c>
      <c r="E175" s="60" t="s">
        <v>197</v>
      </c>
      <c r="F175" s="5" t="s">
        <v>78</v>
      </c>
      <c r="G175" s="5" t="s">
        <v>289</v>
      </c>
      <c r="H175" s="5" t="s">
        <v>78</v>
      </c>
      <c r="I175" s="60" t="s">
        <v>1459</v>
      </c>
      <c r="J175" s="59">
        <v>3119</v>
      </c>
      <c r="K175" s="58">
        <v>46035</v>
      </c>
      <c r="L175" s="59">
        <v>3819</v>
      </c>
      <c r="M175" s="63">
        <v>89</v>
      </c>
      <c r="N175" s="10">
        <f>+VLOOKUP(M175,Hoja1!A:B,2,0)</f>
        <v>46036</v>
      </c>
      <c r="O175" s="10" t="s">
        <v>1460</v>
      </c>
      <c r="P175" s="11" t="s">
        <v>1461</v>
      </c>
      <c r="Q175" s="18" t="s">
        <v>83</v>
      </c>
      <c r="R175" s="4" t="str">
        <f t="shared" si="27"/>
        <v>PERSONA NATURAL</v>
      </c>
      <c r="S175" s="59">
        <v>1020400068</v>
      </c>
      <c r="T175" s="59" t="s">
        <v>1462</v>
      </c>
      <c r="U175" s="61" t="s">
        <v>84</v>
      </c>
      <c r="V175" s="58">
        <v>45391</v>
      </c>
      <c r="W175" s="58">
        <f t="shared" si="33"/>
        <v>46486</v>
      </c>
      <c r="X175" s="59">
        <v>80101600</v>
      </c>
      <c r="Y175" s="59" t="s">
        <v>1463</v>
      </c>
      <c r="Z175" s="59" t="s">
        <v>1464</v>
      </c>
      <c r="AA175" s="4" t="s">
        <v>86</v>
      </c>
      <c r="AB175" s="4" t="s">
        <v>172</v>
      </c>
      <c r="AC175" s="4" t="s">
        <v>896</v>
      </c>
      <c r="AD175" s="58">
        <v>46037</v>
      </c>
      <c r="AE175" s="58">
        <v>46037</v>
      </c>
      <c r="AF175" s="58">
        <v>46037</v>
      </c>
      <c r="AG175" s="58">
        <v>46295</v>
      </c>
      <c r="AH175" s="10" t="e">
        <f>+VLOOKUP(P175,#REF!,5,0)</f>
        <v>#REF!</v>
      </c>
      <c r="AI175" s="4">
        <f t="shared" si="32"/>
        <v>1</v>
      </c>
      <c r="AJ175" s="58">
        <v>46037</v>
      </c>
      <c r="AK175" s="4">
        <f t="shared" si="28"/>
        <v>0</v>
      </c>
      <c r="AL175" s="4">
        <f t="shared" si="29"/>
        <v>256</v>
      </c>
      <c r="AM175" s="12">
        <f>+VLOOKUP(AA175,Honorarios!A:B,2,0)</f>
        <v>7308240</v>
      </c>
      <c r="AN175" s="12">
        <f t="shared" si="30"/>
        <v>62363648</v>
      </c>
      <c r="AO175" s="59">
        <v>9240298</v>
      </c>
      <c r="AP175" s="62">
        <v>62363648</v>
      </c>
      <c r="AQ175" s="63" t="s">
        <v>83</v>
      </c>
      <c r="AR175" s="64">
        <v>0</v>
      </c>
      <c r="AS175" s="63" t="s">
        <v>83</v>
      </c>
      <c r="AT175" s="64">
        <v>0</v>
      </c>
      <c r="AU175" s="63" t="s">
        <v>83</v>
      </c>
      <c r="AV175" s="64">
        <v>0</v>
      </c>
      <c r="AW175" s="63" t="s">
        <v>83</v>
      </c>
      <c r="AX175" s="64">
        <v>0</v>
      </c>
      <c r="AY175" s="63" t="s">
        <v>83</v>
      </c>
      <c r="AZ175" s="64">
        <v>0</v>
      </c>
      <c r="BA175" s="63" t="s">
        <v>83</v>
      </c>
      <c r="BB175" s="64">
        <v>0</v>
      </c>
      <c r="BC175" s="63" t="s">
        <v>83</v>
      </c>
      <c r="BD175" s="64">
        <v>0</v>
      </c>
      <c r="BE175" s="13">
        <f t="shared" si="31"/>
        <v>62363648</v>
      </c>
      <c r="BF175" s="59">
        <v>7201407861</v>
      </c>
      <c r="BG175" s="58">
        <v>46035</v>
      </c>
      <c r="BH175" s="59">
        <v>8201407964</v>
      </c>
      <c r="BI175" s="58">
        <v>46037</v>
      </c>
      <c r="BJ175" s="4" t="s">
        <v>89</v>
      </c>
      <c r="BK175" s="4" t="s">
        <v>90</v>
      </c>
      <c r="BL175" s="14" t="s">
        <v>91</v>
      </c>
      <c r="BM175" s="11">
        <f>+VLOOKUP(BL175,Supervisores!A:B,2,0)</f>
        <v>98552967</v>
      </c>
      <c r="BN175" s="16" t="s">
        <v>1465</v>
      </c>
      <c r="BO175" s="15" t="s">
        <v>1466</v>
      </c>
      <c r="BP175" s="58">
        <v>46057</v>
      </c>
      <c r="BQ175" s="65">
        <v>46037</v>
      </c>
      <c r="BR175" s="65" t="s">
        <v>1467</v>
      </c>
      <c r="BS175" s="65">
        <v>46037</v>
      </c>
      <c r="BT175" s="65">
        <v>46482</v>
      </c>
      <c r="BU175" s="65">
        <v>46037</v>
      </c>
      <c r="BV175" s="60" t="s">
        <v>95</v>
      </c>
      <c r="BW175" s="67" t="s">
        <v>96</v>
      </c>
      <c r="BX175" s="60">
        <v>10</v>
      </c>
      <c r="BY175" s="16" t="s">
        <v>1468</v>
      </c>
      <c r="BZ175" s="59"/>
    </row>
    <row r="176" spans="1:78">
      <c r="A176" s="4" t="s">
        <v>1090</v>
      </c>
      <c r="B176" s="4">
        <v>175</v>
      </c>
      <c r="C176" s="59"/>
      <c r="D176" s="4" t="str">
        <f>+CONCATENATE(E176,F176,G176,H176,I176)</f>
        <v xml:space="preserve">NIDIA BEDOYA LORA/SALVADOR ENRIQUE IREGUI LOTERO/JOSE DAVID RAMIREZ ABRAHAM
</v>
      </c>
      <c r="E176" s="60" t="s">
        <v>197</v>
      </c>
      <c r="F176" s="5" t="s">
        <v>78</v>
      </c>
      <c r="G176" s="60" t="s">
        <v>289</v>
      </c>
      <c r="H176" s="5" t="s">
        <v>78</v>
      </c>
      <c r="I176" s="60" t="s">
        <v>1459</v>
      </c>
      <c r="J176" s="59">
        <v>3120</v>
      </c>
      <c r="K176" s="58">
        <v>46035</v>
      </c>
      <c r="L176" s="59">
        <v>3820</v>
      </c>
      <c r="M176" s="63">
        <v>89</v>
      </c>
      <c r="N176" s="10">
        <f>+VLOOKUP(M176,Hoja1!A:B,2,0)</f>
        <v>46036</v>
      </c>
      <c r="O176" s="10" t="s">
        <v>1469</v>
      </c>
      <c r="P176" s="11" t="s">
        <v>1470</v>
      </c>
      <c r="Q176" s="18" t="s">
        <v>83</v>
      </c>
      <c r="R176" s="4" t="str">
        <f t="shared" si="27"/>
        <v>PERSONA NATURAL</v>
      </c>
      <c r="S176" s="59">
        <v>1020412951</v>
      </c>
      <c r="T176" s="59" t="s">
        <v>1471</v>
      </c>
      <c r="U176" s="61" t="s">
        <v>84</v>
      </c>
      <c r="V176" s="58">
        <v>45351</v>
      </c>
      <c r="W176" s="58">
        <f t="shared" si="33"/>
        <v>46446</v>
      </c>
      <c r="X176" s="59">
        <v>93151507</v>
      </c>
      <c r="Y176" s="59" t="s">
        <v>1472</v>
      </c>
      <c r="Z176" s="59" t="s">
        <v>1473</v>
      </c>
      <c r="AA176" s="4" t="s">
        <v>86</v>
      </c>
      <c r="AB176" s="4" t="s">
        <v>172</v>
      </c>
      <c r="AC176" s="4" t="s">
        <v>896</v>
      </c>
      <c r="AD176" s="58">
        <v>46037</v>
      </c>
      <c r="AE176" s="58">
        <v>46037</v>
      </c>
      <c r="AF176" s="58">
        <v>46037</v>
      </c>
      <c r="AG176" s="58">
        <v>46295</v>
      </c>
      <c r="AH176" s="10" t="e">
        <f>+VLOOKUP(P176,#REF!,5,0)</f>
        <v>#REF!</v>
      </c>
      <c r="AI176" s="4">
        <f t="shared" si="32"/>
        <v>1</v>
      </c>
      <c r="AJ176" s="58">
        <v>46037</v>
      </c>
      <c r="AK176" s="4">
        <f t="shared" si="28"/>
        <v>0</v>
      </c>
      <c r="AL176" s="4">
        <f t="shared" si="29"/>
        <v>256</v>
      </c>
      <c r="AM176" s="12">
        <f>+VLOOKUP(AA176,Honorarios!A:B,2,0)</f>
        <v>7308240</v>
      </c>
      <c r="AN176" s="12">
        <f t="shared" si="30"/>
        <v>62363648</v>
      </c>
      <c r="AO176" s="59">
        <v>9240298</v>
      </c>
      <c r="AP176" s="62">
        <v>62363648</v>
      </c>
      <c r="AQ176" s="63" t="s">
        <v>83</v>
      </c>
      <c r="AR176" s="64">
        <v>0</v>
      </c>
      <c r="AS176" s="63" t="s">
        <v>83</v>
      </c>
      <c r="AT176" s="64">
        <v>0</v>
      </c>
      <c r="AU176" s="63" t="s">
        <v>83</v>
      </c>
      <c r="AV176" s="64">
        <v>0</v>
      </c>
      <c r="AW176" s="63" t="s">
        <v>83</v>
      </c>
      <c r="AX176" s="64">
        <v>0</v>
      </c>
      <c r="AY176" s="63" t="s">
        <v>83</v>
      </c>
      <c r="AZ176" s="64">
        <v>0</v>
      </c>
      <c r="BA176" s="63" t="s">
        <v>83</v>
      </c>
      <c r="BB176" s="64">
        <v>0</v>
      </c>
      <c r="BC176" s="63" t="s">
        <v>83</v>
      </c>
      <c r="BD176" s="64">
        <v>0</v>
      </c>
      <c r="BE176" s="13">
        <f t="shared" si="31"/>
        <v>62363648</v>
      </c>
      <c r="BF176" s="59">
        <v>7201407862</v>
      </c>
      <c r="BG176" s="58">
        <v>46035</v>
      </c>
      <c r="BH176" s="59">
        <v>8201407965</v>
      </c>
      <c r="BI176" s="58">
        <v>46037</v>
      </c>
      <c r="BJ176" s="4" t="s">
        <v>89</v>
      </c>
      <c r="BK176" s="4" t="s">
        <v>90</v>
      </c>
      <c r="BL176" s="14" t="s">
        <v>91</v>
      </c>
      <c r="BM176" s="11">
        <f>+VLOOKUP(BL176,Supervisores!A:B,2,0)</f>
        <v>98552967</v>
      </c>
      <c r="BN176" s="15" t="s">
        <v>1474</v>
      </c>
      <c r="BO176" s="15" t="s">
        <v>1475</v>
      </c>
      <c r="BP176" s="58">
        <v>46057</v>
      </c>
      <c r="BQ176" s="65">
        <v>46037</v>
      </c>
      <c r="BR176" s="65" t="s">
        <v>1476</v>
      </c>
      <c r="BS176" s="65">
        <v>46037</v>
      </c>
      <c r="BT176" s="65">
        <v>46482</v>
      </c>
      <c r="BU176" s="65">
        <v>46037</v>
      </c>
      <c r="BV176" s="60" t="s">
        <v>95</v>
      </c>
      <c r="BW176" s="67" t="s">
        <v>96</v>
      </c>
      <c r="BX176" s="60">
        <v>10</v>
      </c>
      <c r="BY176" s="16" t="s">
        <v>1477</v>
      </c>
      <c r="BZ176" s="59"/>
    </row>
    <row r="177" spans="1:78">
      <c r="A177" s="4" t="s">
        <v>76</v>
      </c>
      <c r="B177" s="4">
        <v>176</v>
      </c>
      <c r="C177" s="59"/>
      <c r="D177" s="4" t="str">
        <f t="shared" si="26"/>
        <v xml:space="preserve">NIDIA BEDOYA LORA/SALVADOR ENRIQUE IREGUI LOTERO/JOSE DAVID RAMIREZ ABRAHAM
</v>
      </c>
      <c r="E177" s="60" t="s">
        <v>197</v>
      </c>
      <c r="F177" s="5" t="s">
        <v>78</v>
      </c>
      <c r="G177" s="5" t="s">
        <v>289</v>
      </c>
      <c r="H177" s="5" t="s">
        <v>78</v>
      </c>
      <c r="I177" s="60" t="s">
        <v>1459</v>
      </c>
      <c r="J177" s="59">
        <v>3121</v>
      </c>
      <c r="K177" s="58">
        <v>46035</v>
      </c>
      <c r="L177" s="59">
        <v>3821</v>
      </c>
      <c r="M177" s="63">
        <v>89</v>
      </c>
      <c r="N177" s="10">
        <f>+VLOOKUP(M177,Hoja1!A:B,2,0)</f>
        <v>46036</v>
      </c>
      <c r="O177" s="10" t="s">
        <v>1478</v>
      </c>
      <c r="P177" s="11" t="s">
        <v>1479</v>
      </c>
      <c r="Q177" s="18" t="s">
        <v>83</v>
      </c>
      <c r="R177" s="4" t="str">
        <f t="shared" si="27"/>
        <v>PERSONA NATURAL</v>
      </c>
      <c r="S177" s="59">
        <v>1020464017</v>
      </c>
      <c r="T177" s="59" t="s">
        <v>1480</v>
      </c>
      <c r="U177" s="61" t="s">
        <v>102</v>
      </c>
      <c r="V177" s="58">
        <v>45927</v>
      </c>
      <c r="W177" s="58">
        <f t="shared" si="33"/>
        <v>47023</v>
      </c>
      <c r="X177" s="59">
        <v>80161507</v>
      </c>
      <c r="Y177" s="59" t="s">
        <v>1481</v>
      </c>
      <c r="Z177" s="59" t="s">
        <v>1482</v>
      </c>
      <c r="AA177" s="4" t="s">
        <v>104</v>
      </c>
      <c r="AB177" s="4" t="s">
        <v>172</v>
      </c>
      <c r="AC177" s="4" t="s">
        <v>896</v>
      </c>
      <c r="AD177" s="58">
        <v>46037</v>
      </c>
      <c r="AE177" s="58">
        <v>46037</v>
      </c>
      <c r="AF177" s="58">
        <v>46037</v>
      </c>
      <c r="AG177" s="58">
        <v>46295</v>
      </c>
      <c r="AH177" s="10" t="e">
        <f>+VLOOKUP(P177,#REF!,5,0)</f>
        <v>#REF!</v>
      </c>
      <c r="AI177" s="4">
        <f t="shared" si="32"/>
        <v>1</v>
      </c>
      <c r="AJ177" s="58">
        <v>46037</v>
      </c>
      <c r="AK177" s="4">
        <f t="shared" si="28"/>
        <v>0</v>
      </c>
      <c r="AL177" s="4">
        <f t="shared" si="29"/>
        <v>256</v>
      </c>
      <c r="AM177" s="12">
        <f>+VLOOKUP(AA177,Honorarios!A:B,2,0)</f>
        <v>4818574</v>
      </c>
      <c r="AN177" s="12">
        <f t="shared" si="30"/>
        <v>41118498.133333333</v>
      </c>
      <c r="AO177" s="59">
        <v>9240304</v>
      </c>
      <c r="AP177" s="62">
        <v>41118498</v>
      </c>
      <c r="AQ177" s="63" t="s">
        <v>83</v>
      </c>
      <c r="AR177" s="64">
        <v>0</v>
      </c>
      <c r="AS177" s="63" t="s">
        <v>83</v>
      </c>
      <c r="AT177" s="64">
        <v>0</v>
      </c>
      <c r="AU177" s="63" t="s">
        <v>83</v>
      </c>
      <c r="AV177" s="64">
        <v>0</v>
      </c>
      <c r="AW177" s="63" t="s">
        <v>83</v>
      </c>
      <c r="AX177" s="64">
        <v>0</v>
      </c>
      <c r="AY177" s="63" t="s">
        <v>83</v>
      </c>
      <c r="AZ177" s="64">
        <v>0</v>
      </c>
      <c r="BA177" s="63" t="s">
        <v>83</v>
      </c>
      <c r="BB177" s="64">
        <v>0</v>
      </c>
      <c r="BC177" s="63" t="s">
        <v>83</v>
      </c>
      <c r="BD177" s="64">
        <v>0</v>
      </c>
      <c r="BE177" s="13">
        <f t="shared" si="31"/>
        <v>41118498</v>
      </c>
      <c r="BF177" s="59">
        <v>7201407863</v>
      </c>
      <c r="BG177" s="58">
        <v>46035</v>
      </c>
      <c r="BH177" s="59">
        <v>8201407966</v>
      </c>
      <c r="BI177" s="58">
        <v>46037</v>
      </c>
      <c r="BJ177" s="4" t="s">
        <v>89</v>
      </c>
      <c r="BK177" s="4" t="s">
        <v>90</v>
      </c>
      <c r="BL177" s="14" t="s">
        <v>91</v>
      </c>
      <c r="BM177" s="11">
        <f>+VLOOKUP(BL177,Supervisores!A:B,2,0)</f>
        <v>98552967</v>
      </c>
      <c r="BN177" s="16" t="s">
        <v>1483</v>
      </c>
      <c r="BO177" s="15" t="s">
        <v>1484</v>
      </c>
      <c r="BP177" s="58">
        <v>46057</v>
      </c>
      <c r="BQ177" s="65" t="s">
        <v>83</v>
      </c>
      <c r="BR177" s="65" t="s">
        <v>83</v>
      </c>
      <c r="BS177" s="65" t="s">
        <v>83</v>
      </c>
      <c r="BT177" s="65" t="s">
        <v>83</v>
      </c>
      <c r="BU177" s="65" t="s">
        <v>83</v>
      </c>
      <c r="BV177" s="60" t="s">
        <v>95</v>
      </c>
      <c r="BW177" s="67" t="s">
        <v>96</v>
      </c>
      <c r="BX177" s="60">
        <v>8</v>
      </c>
      <c r="BY177" s="16" t="s">
        <v>1485</v>
      </c>
      <c r="BZ177" s="59"/>
    </row>
    <row r="178" spans="1:78">
      <c r="A178" s="4" t="s">
        <v>1090</v>
      </c>
      <c r="B178" s="4">
        <v>177</v>
      </c>
      <c r="C178" s="59"/>
      <c r="D178" s="4" t="str">
        <f t="shared" si="26"/>
        <v xml:space="preserve">NIDIA BEDOYA LORA/SALVADOR ENRIQUE IREGUI LOTERO/JOSE DAVID RAMIREZ ABRAHAM
</v>
      </c>
      <c r="E178" s="60" t="s">
        <v>197</v>
      </c>
      <c r="F178" s="5" t="s">
        <v>78</v>
      </c>
      <c r="G178" s="60" t="s">
        <v>289</v>
      </c>
      <c r="H178" s="5" t="s">
        <v>78</v>
      </c>
      <c r="I178" s="60" t="s">
        <v>1459</v>
      </c>
      <c r="J178" s="59">
        <v>3122</v>
      </c>
      <c r="K178" s="58">
        <v>46035</v>
      </c>
      <c r="L178" s="59">
        <v>3822</v>
      </c>
      <c r="M178" s="63">
        <v>89</v>
      </c>
      <c r="N178" s="10">
        <f>+VLOOKUP(M178,Hoja1!A:B,2,0)</f>
        <v>46036</v>
      </c>
      <c r="O178" s="10" t="s">
        <v>1486</v>
      </c>
      <c r="P178" s="11" t="s">
        <v>1487</v>
      </c>
      <c r="Q178" s="18" t="s">
        <v>83</v>
      </c>
      <c r="R178" s="4" t="str">
        <f t="shared" si="27"/>
        <v>PERSONA NATURAL</v>
      </c>
      <c r="S178" s="59">
        <v>1152445526</v>
      </c>
      <c r="T178" s="59" t="s">
        <v>1488</v>
      </c>
      <c r="U178" s="61" t="s">
        <v>102</v>
      </c>
      <c r="V178" s="58">
        <v>45703</v>
      </c>
      <c r="W178" s="58">
        <f t="shared" si="33"/>
        <v>46798</v>
      </c>
      <c r="X178" s="59">
        <v>93151507</v>
      </c>
      <c r="Y178" s="59" t="s">
        <v>1489</v>
      </c>
      <c r="Z178" s="59" t="s">
        <v>1490</v>
      </c>
      <c r="AA178" s="4" t="s">
        <v>86</v>
      </c>
      <c r="AB178" s="4" t="s">
        <v>172</v>
      </c>
      <c r="AC178" s="4" t="s">
        <v>896</v>
      </c>
      <c r="AD178" s="58">
        <v>46037</v>
      </c>
      <c r="AE178" s="58">
        <v>46037</v>
      </c>
      <c r="AF178" s="58">
        <v>46042</v>
      </c>
      <c r="AG178" s="58">
        <v>46295</v>
      </c>
      <c r="AH178" s="10" t="e">
        <f>+VLOOKUP(P178,#REF!,5,0)</f>
        <v>#REF!</v>
      </c>
      <c r="AI178" s="59">
        <f t="shared" si="32"/>
        <v>1</v>
      </c>
      <c r="AJ178" s="58">
        <v>46037</v>
      </c>
      <c r="AK178" s="59">
        <f>DAYS360(AJ178,AF178,(FALSE))</f>
        <v>5</v>
      </c>
      <c r="AL178" s="59">
        <f>(YEAR(AG178)-YEAR(AF178))*360 + (MONTH(AG178)-MONTH(AF178))*30 + (DAY(AG178)-DAY(AF178))+1</f>
        <v>251</v>
      </c>
      <c r="AM178" s="62">
        <f>+VLOOKUP(AA178,Honorarios!A:B,2,0)</f>
        <v>7308240</v>
      </c>
      <c r="AN178" s="12">
        <f t="shared" si="30"/>
        <v>61145608</v>
      </c>
      <c r="AO178" s="59">
        <v>9240304</v>
      </c>
      <c r="AP178" s="62">
        <v>61145608</v>
      </c>
      <c r="AQ178" s="63" t="s">
        <v>83</v>
      </c>
      <c r="AR178" s="64">
        <v>0</v>
      </c>
      <c r="AS178" s="63" t="s">
        <v>83</v>
      </c>
      <c r="AT178" s="64">
        <v>0</v>
      </c>
      <c r="AU178" s="63" t="s">
        <v>83</v>
      </c>
      <c r="AV178" s="64">
        <v>0</v>
      </c>
      <c r="AW178" s="63" t="s">
        <v>83</v>
      </c>
      <c r="AX178" s="64">
        <v>0</v>
      </c>
      <c r="AY178" s="63" t="s">
        <v>83</v>
      </c>
      <c r="AZ178" s="64">
        <v>0</v>
      </c>
      <c r="BA178" s="63" t="s">
        <v>83</v>
      </c>
      <c r="BB178" s="64">
        <v>0</v>
      </c>
      <c r="BC178" s="63" t="s">
        <v>83</v>
      </c>
      <c r="BD178" s="64">
        <v>0</v>
      </c>
      <c r="BE178" s="13">
        <f t="shared" si="31"/>
        <v>61145608</v>
      </c>
      <c r="BF178" s="59">
        <v>7201407864</v>
      </c>
      <c r="BG178" s="58">
        <v>46035</v>
      </c>
      <c r="BH178" s="59">
        <v>8201408007</v>
      </c>
      <c r="BI178" s="58">
        <v>46038</v>
      </c>
      <c r="BJ178" s="4" t="s">
        <v>89</v>
      </c>
      <c r="BK178" s="4" t="s">
        <v>90</v>
      </c>
      <c r="BL178" s="14" t="s">
        <v>91</v>
      </c>
      <c r="BM178" s="11">
        <f>+VLOOKUP(BL178,Supervisores!A:B,2,0)</f>
        <v>98552967</v>
      </c>
      <c r="BN178" s="15" t="s">
        <v>1491</v>
      </c>
      <c r="BO178" s="15" t="s">
        <v>1492</v>
      </c>
      <c r="BP178" s="58">
        <v>46057</v>
      </c>
      <c r="BQ178" s="65">
        <v>46037</v>
      </c>
      <c r="BR178" s="65" t="s">
        <v>1493</v>
      </c>
      <c r="BS178" s="65">
        <v>46037</v>
      </c>
      <c r="BT178" s="65">
        <v>46482</v>
      </c>
      <c r="BU178" s="65">
        <v>46037</v>
      </c>
      <c r="BV178" s="60" t="s">
        <v>95</v>
      </c>
      <c r="BW178" s="67" t="s">
        <v>96</v>
      </c>
      <c r="BX178" s="60">
        <v>10</v>
      </c>
      <c r="BY178" s="16" t="s">
        <v>1494</v>
      </c>
      <c r="BZ178" s="59"/>
    </row>
    <row r="179" spans="1:78">
      <c r="A179" s="4" t="s">
        <v>76</v>
      </c>
      <c r="B179" s="4">
        <v>178</v>
      </c>
      <c r="C179" s="59"/>
      <c r="D179" s="4" t="str">
        <f t="shared" si="26"/>
        <v>MARLY CARDONA QUINTERO/SALVADOR ENRIQUE IREGUI LOTERO/LEYDY VIVIANA SÁNCHEZ GONZÁLEZ</v>
      </c>
      <c r="E179" s="60" t="s">
        <v>153</v>
      </c>
      <c r="F179" s="5" t="s">
        <v>78</v>
      </c>
      <c r="G179" s="5" t="s">
        <v>289</v>
      </c>
      <c r="H179" s="5" t="s">
        <v>78</v>
      </c>
      <c r="I179" s="5" t="s">
        <v>98</v>
      </c>
      <c r="J179" s="59">
        <v>3169</v>
      </c>
      <c r="K179" s="58">
        <v>46035</v>
      </c>
      <c r="L179" s="59">
        <v>3824</v>
      </c>
      <c r="M179" s="63">
        <v>89</v>
      </c>
      <c r="N179" s="10">
        <f>+VLOOKUP(M179,Hoja1!A:B,2,0)</f>
        <v>46036</v>
      </c>
      <c r="O179" s="10" t="s">
        <v>1495</v>
      </c>
      <c r="P179" s="11" t="s">
        <v>1496</v>
      </c>
      <c r="Q179" s="18" t="s">
        <v>83</v>
      </c>
      <c r="R179" s="4" t="str">
        <f t="shared" si="27"/>
        <v>PERSONA NATURAL</v>
      </c>
      <c r="S179" s="59">
        <v>1017152335</v>
      </c>
      <c r="T179" s="59" t="s">
        <v>1497</v>
      </c>
      <c r="U179" s="61" t="s">
        <v>84</v>
      </c>
      <c r="V179" s="58">
        <v>46014</v>
      </c>
      <c r="W179" s="58">
        <f t="shared" si="33"/>
        <v>47110</v>
      </c>
      <c r="X179" s="59">
        <v>80161507</v>
      </c>
      <c r="Y179" s="59" t="s">
        <v>103</v>
      </c>
      <c r="Z179" s="59" t="s">
        <v>1498</v>
      </c>
      <c r="AA179" s="4" t="s">
        <v>104</v>
      </c>
      <c r="AB179" s="4" t="s">
        <v>105</v>
      </c>
      <c r="AC179" s="4" t="s">
        <v>106</v>
      </c>
      <c r="AD179" s="58">
        <v>46036</v>
      </c>
      <c r="AE179" s="58">
        <v>46036</v>
      </c>
      <c r="AF179" s="58">
        <v>46036</v>
      </c>
      <c r="AG179" s="58">
        <v>46295</v>
      </c>
      <c r="AH179" s="10" t="e">
        <f>+VLOOKUP(P179,#REF!,5,0)</f>
        <v>#REF!</v>
      </c>
      <c r="AI179" s="4">
        <f t="shared" si="32"/>
        <v>0</v>
      </c>
      <c r="AJ179" s="58">
        <v>46036</v>
      </c>
      <c r="AK179" s="4">
        <f>DAYS360(AJ179,AF179,(FALSE))</f>
        <v>0</v>
      </c>
      <c r="AL179" s="4">
        <f t="shared" si="29"/>
        <v>257</v>
      </c>
      <c r="AM179" s="12">
        <f>+VLOOKUP(AA179,Honorarios!A:B,2,0)</f>
        <v>4818574</v>
      </c>
      <c r="AN179" s="12">
        <f t="shared" si="30"/>
        <v>41279117.266666666</v>
      </c>
      <c r="AO179" s="59">
        <v>9250094</v>
      </c>
      <c r="AP179" s="62">
        <v>28895382.266666666</v>
      </c>
      <c r="AQ179" s="63">
        <v>9240302</v>
      </c>
      <c r="AR179" s="64">
        <v>12383735</v>
      </c>
      <c r="AS179" s="63" t="s">
        <v>83</v>
      </c>
      <c r="AT179" s="64">
        <v>0</v>
      </c>
      <c r="AU179" s="63" t="s">
        <v>83</v>
      </c>
      <c r="AV179" s="64">
        <v>0</v>
      </c>
      <c r="AW179" s="63" t="s">
        <v>83</v>
      </c>
      <c r="AX179" s="64">
        <v>0</v>
      </c>
      <c r="AY179" s="63" t="s">
        <v>83</v>
      </c>
      <c r="AZ179" s="64">
        <v>0</v>
      </c>
      <c r="BA179" s="63" t="s">
        <v>83</v>
      </c>
      <c r="BB179" s="64">
        <v>0</v>
      </c>
      <c r="BC179" s="63" t="s">
        <v>83</v>
      </c>
      <c r="BD179" s="64">
        <v>0</v>
      </c>
      <c r="BE179" s="13">
        <f t="shared" si="31"/>
        <v>41279117.266666666</v>
      </c>
      <c r="BF179" s="59">
        <v>7201407911</v>
      </c>
      <c r="BG179" s="58">
        <v>46035</v>
      </c>
      <c r="BH179" s="59">
        <v>8201407952</v>
      </c>
      <c r="BI179" s="58">
        <v>46036</v>
      </c>
      <c r="BJ179" s="4" t="s">
        <v>89</v>
      </c>
      <c r="BK179" s="4" t="s">
        <v>90</v>
      </c>
      <c r="BL179" s="14" t="s">
        <v>107</v>
      </c>
      <c r="BM179" s="11">
        <f>+VLOOKUP(BL179,Supervisores!A:B,2,0)</f>
        <v>43985744</v>
      </c>
      <c r="BN179" s="16" t="s">
        <v>1499</v>
      </c>
      <c r="BO179" s="15" t="s">
        <v>1500</v>
      </c>
      <c r="BP179" s="58">
        <v>46057</v>
      </c>
      <c r="BQ179" s="65" t="s">
        <v>83</v>
      </c>
      <c r="BR179" s="65" t="s">
        <v>83</v>
      </c>
      <c r="BS179" s="65" t="s">
        <v>83</v>
      </c>
      <c r="BT179" s="65" t="s">
        <v>83</v>
      </c>
      <c r="BU179" s="65" t="s">
        <v>83</v>
      </c>
      <c r="BV179" s="60" t="s">
        <v>95</v>
      </c>
      <c r="BW179" s="67" t="s">
        <v>96</v>
      </c>
      <c r="BX179" s="60">
        <v>8</v>
      </c>
      <c r="BY179" s="16" t="s">
        <v>1501</v>
      </c>
      <c r="BZ179" s="59" t="s">
        <v>1237</v>
      </c>
    </row>
    <row r="180" spans="1:78">
      <c r="A180" s="4" t="s">
        <v>1090</v>
      </c>
      <c r="B180" s="4">
        <v>179</v>
      </c>
      <c r="C180" s="59"/>
      <c r="D180" s="4" t="str">
        <f t="shared" si="26"/>
        <v>NIDIA BEDOYA LORA/SALVADOR ENRIQUE IREGUI LOTERO/LEYDY VIVIANA SÁNCHEZ GONZÁLEZ</v>
      </c>
      <c r="E180" s="60" t="s">
        <v>197</v>
      </c>
      <c r="F180" s="5" t="s">
        <v>78</v>
      </c>
      <c r="G180" s="60" t="s">
        <v>289</v>
      </c>
      <c r="H180" s="5" t="s">
        <v>78</v>
      </c>
      <c r="I180" s="60" t="s">
        <v>98</v>
      </c>
      <c r="J180" s="59">
        <v>3170</v>
      </c>
      <c r="K180" s="58">
        <v>46035</v>
      </c>
      <c r="L180" s="59">
        <v>3825</v>
      </c>
      <c r="M180" s="63">
        <v>89</v>
      </c>
      <c r="N180" s="10">
        <f>+VLOOKUP(M180,Hoja1!A:B,2,0)</f>
        <v>46036</v>
      </c>
      <c r="O180" s="10" t="s">
        <v>1502</v>
      </c>
      <c r="P180" s="11" t="s">
        <v>1503</v>
      </c>
      <c r="Q180" s="18" t="s">
        <v>83</v>
      </c>
      <c r="R180" s="4" t="str">
        <f t="shared" si="27"/>
        <v>PERSONA NATURAL</v>
      </c>
      <c r="S180" s="110">
        <v>98715576</v>
      </c>
      <c r="T180" s="59" t="s">
        <v>1504</v>
      </c>
      <c r="U180" s="61" t="s">
        <v>102</v>
      </c>
      <c r="V180" s="58">
        <v>44990</v>
      </c>
      <c r="W180" s="58">
        <f t="shared" si="33"/>
        <v>46086</v>
      </c>
      <c r="X180" s="59">
        <v>93151507</v>
      </c>
      <c r="Y180" s="59" t="s">
        <v>670</v>
      </c>
      <c r="Z180" s="59" t="s">
        <v>1505</v>
      </c>
      <c r="AA180" s="4" t="s">
        <v>104</v>
      </c>
      <c r="AB180" s="4" t="s">
        <v>105</v>
      </c>
      <c r="AC180" s="4" t="s">
        <v>106</v>
      </c>
      <c r="AD180" s="58">
        <v>46036</v>
      </c>
      <c r="AE180" s="58">
        <v>46036</v>
      </c>
      <c r="AF180" s="58">
        <v>46036</v>
      </c>
      <c r="AG180" s="58">
        <v>46295</v>
      </c>
      <c r="AH180" s="10" t="e">
        <f>+VLOOKUP(P180,#REF!,5,0)</f>
        <v>#REF!</v>
      </c>
      <c r="AI180" s="4">
        <f t="shared" si="32"/>
        <v>0</v>
      </c>
      <c r="AJ180" s="58">
        <v>46036</v>
      </c>
      <c r="AK180" s="4">
        <f>DAYS360(AJ180,AF180,(FALSE))</f>
        <v>0</v>
      </c>
      <c r="AL180" s="4">
        <f t="shared" si="29"/>
        <v>257</v>
      </c>
      <c r="AM180" s="12">
        <f>+VLOOKUP(AA180,Honorarios!A:B,2,0)</f>
        <v>4818574</v>
      </c>
      <c r="AN180" s="12">
        <f t="shared" si="30"/>
        <v>41279117.266666666</v>
      </c>
      <c r="AO180" s="59">
        <v>9250094</v>
      </c>
      <c r="AP180" s="62">
        <f>AN180-AR180</f>
        <v>28895382.266666666</v>
      </c>
      <c r="AQ180" s="63">
        <v>9240302</v>
      </c>
      <c r="AR180" s="64">
        <v>12383735</v>
      </c>
      <c r="AS180" s="63" t="s">
        <v>83</v>
      </c>
      <c r="AT180" s="64">
        <v>0</v>
      </c>
      <c r="AU180" s="63" t="s">
        <v>83</v>
      </c>
      <c r="AV180" s="64">
        <v>0</v>
      </c>
      <c r="AW180" s="63" t="s">
        <v>83</v>
      </c>
      <c r="AX180" s="64">
        <v>0</v>
      </c>
      <c r="AY180" s="63" t="s">
        <v>83</v>
      </c>
      <c r="AZ180" s="64">
        <v>0</v>
      </c>
      <c r="BA180" s="63" t="s">
        <v>83</v>
      </c>
      <c r="BB180" s="64">
        <v>0</v>
      </c>
      <c r="BC180" s="63" t="s">
        <v>83</v>
      </c>
      <c r="BD180" s="64">
        <v>0</v>
      </c>
      <c r="BE180" s="13">
        <f t="shared" si="31"/>
        <v>41279117.266666666</v>
      </c>
      <c r="BF180" s="59">
        <v>7201407912</v>
      </c>
      <c r="BG180" s="58">
        <v>46035</v>
      </c>
      <c r="BH180" s="59">
        <v>8201407953</v>
      </c>
      <c r="BI180" s="58">
        <v>46036</v>
      </c>
      <c r="BJ180" s="4" t="s">
        <v>89</v>
      </c>
      <c r="BK180" s="4" t="s">
        <v>90</v>
      </c>
      <c r="BL180" s="14" t="s">
        <v>107</v>
      </c>
      <c r="BM180" s="11">
        <f>+VLOOKUP(BL180,Supervisores!A:B,2,0)</f>
        <v>43985744</v>
      </c>
      <c r="BN180" s="15" t="s">
        <v>1506</v>
      </c>
      <c r="BO180" s="15" t="s">
        <v>1507</v>
      </c>
      <c r="BP180" s="58">
        <v>46057</v>
      </c>
      <c r="BQ180" s="65" t="s">
        <v>83</v>
      </c>
      <c r="BR180" s="65" t="s">
        <v>83</v>
      </c>
      <c r="BS180" s="65" t="s">
        <v>83</v>
      </c>
      <c r="BT180" s="65" t="s">
        <v>83</v>
      </c>
      <c r="BU180" s="65" t="s">
        <v>83</v>
      </c>
      <c r="BV180" s="60" t="s">
        <v>95</v>
      </c>
      <c r="BW180" s="67" t="s">
        <v>96</v>
      </c>
      <c r="BX180" s="60">
        <v>8</v>
      </c>
      <c r="BY180" s="16" t="s">
        <v>1508</v>
      </c>
      <c r="BZ180" s="59"/>
    </row>
    <row r="181" spans="1:78">
      <c r="A181" s="4" t="s">
        <v>76</v>
      </c>
      <c r="B181" s="4">
        <v>180</v>
      </c>
      <c r="C181" s="59"/>
      <c r="D181" s="4" t="str">
        <f t="shared" si="26"/>
        <v>NIDIA BEDOYA LORA/SALVADOR ENRIQUE IREGUI LOTERO/LEYDY VIVIANA SÁNCHEZ GONZÁLEZ</v>
      </c>
      <c r="E181" s="60" t="s">
        <v>197</v>
      </c>
      <c r="F181" s="5" t="s">
        <v>78</v>
      </c>
      <c r="G181" s="5" t="s">
        <v>289</v>
      </c>
      <c r="H181" s="5" t="s">
        <v>78</v>
      </c>
      <c r="I181" s="5" t="s">
        <v>98</v>
      </c>
      <c r="J181" s="59">
        <v>3171</v>
      </c>
      <c r="K181" s="58">
        <v>46035</v>
      </c>
      <c r="L181" s="59">
        <v>3826</v>
      </c>
      <c r="M181" s="63">
        <v>89</v>
      </c>
      <c r="N181" s="10">
        <f>+VLOOKUP(M181,Hoja1!A:B,2,0)</f>
        <v>46036</v>
      </c>
      <c r="O181" s="10" t="s">
        <v>1509</v>
      </c>
      <c r="P181" s="11" t="s">
        <v>1510</v>
      </c>
      <c r="Q181" s="18" t="s">
        <v>83</v>
      </c>
      <c r="R181" s="4" t="str">
        <f t="shared" si="27"/>
        <v>PERSONA NATURAL</v>
      </c>
      <c r="S181" s="59">
        <v>98554827</v>
      </c>
      <c r="T181" s="59" t="s">
        <v>1511</v>
      </c>
      <c r="U181" s="61" t="s">
        <v>102</v>
      </c>
      <c r="V181" s="58">
        <v>45342</v>
      </c>
      <c r="W181" s="58">
        <f t="shared" si="33"/>
        <v>46438</v>
      </c>
      <c r="X181" s="59">
        <v>80161507</v>
      </c>
      <c r="Y181" s="59" t="s">
        <v>1512</v>
      </c>
      <c r="Z181" s="59" t="s">
        <v>1513</v>
      </c>
      <c r="AA181" s="4" t="s">
        <v>115</v>
      </c>
      <c r="AB181" s="4" t="s">
        <v>105</v>
      </c>
      <c r="AC181" s="4" t="s">
        <v>106</v>
      </c>
      <c r="AD181" s="58">
        <v>46036</v>
      </c>
      <c r="AE181" s="58">
        <v>46036</v>
      </c>
      <c r="AF181" s="58">
        <v>46036</v>
      </c>
      <c r="AG181" s="58">
        <v>46295</v>
      </c>
      <c r="AH181" s="10" t="e">
        <f>+VLOOKUP(P181,#REF!,5,0)</f>
        <v>#REF!</v>
      </c>
      <c r="AI181" s="4">
        <f t="shared" si="32"/>
        <v>0</v>
      </c>
      <c r="AJ181" s="58">
        <v>46036</v>
      </c>
      <c r="AK181" s="4">
        <f t="shared" si="28"/>
        <v>0</v>
      </c>
      <c r="AL181" s="4">
        <f t="shared" si="29"/>
        <v>257</v>
      </c>
      <c r="AM181" s="12">
        <f>+VLOOKUP(AA181,Honorarios!A:B,2,0)</f>
        <v>4818574</v>
      </c>
      <c r="AN181" s="12">
        <f t="shared" si="30"/>
        <v>41279117.266666666</v>
      </c>
      <c r="AO181" s="59">
        <v>9250094</v>
      </c>
      <c r="AP181" s="62">
        <v>41279117</v>
      </c>
      <c r="AQ181" s="63" t="s">
        <v>83</v>
      </c>
      <c r="AR181" s="64">
        <v>0</v>
      </c>
      <c r="AS181" s="63" t="s">
        <v>83</v>
      </c>
      <c r="AT181" s="64">
        <v>0</v>
      </c>
      <c r="AU181" s="63" t="s">
        <v>83</v>
      </c>
      <c r="AV181" s="64">
        <v>0</v>
      </c>
      <c r="AW181" s="63" t="s">
        <v>83</v>
      </c>
      <c r="AX181" s="64">
        <v>0</v>
      </c>
      <c r="AY181" s="63" t="s">
        <v>83</v>
      </c>
      <c r="AZ181" s="64">
        <v>0</v>
      </c>
      <c r="BA181" s="63" t="s">
        <v>83</v>
      </c>
      <c r="BB181" s="64">
        <v>0</v>
      </c>
      <c r="BC181" s="63" t="s">
        <v>83</v>
      </c>
      <c r="BD181" s="64">
        <v>0</v>
      </c>
      <c r="BE181" s="13">
        <f t="shared" si="31"/>
        <v>41279117</v>
      </c>
      <c r="BF181" s="59">
        <v>7201407913</v>
      </c>
      <c r="BG181" s="58">
        <v>46035</v>
      </c>
      <c r="BH181" s="59">
        <v>8201407954</v>
      </c>
      <c r="BI181" s="58">
        <v>46036</v>
      </c>
      <c r="BJ181" s="4" t="s">
        <v>89</v>
      </c>
      <c r="BK181" s="4" t="s">
        <v>90</v>
      </c>
      <c r="BL181" s="14" t="s">
        <v>107</v>
      </c>
      <c r="BM181" s="11">
        <f>+VLOOKUP(BL181,Supervisores!A:B,2,0)</f>
        <v>43985744</v>
      </c>
      <c r="BN181" s="16" t="s">
        <v>1514</v>
      </c>
      <c r="BO181" s="15" t="s">
        <v>1515</v>
      </c>
      <c r="BP181" s="58">
        <v>46057</v>
      </c>
      <c r="BQ181" s="65" t="s">
        <v>83</v>
      </c>
      <c r="BR181" s="65" t="s">
        <v>83</v>
      </c>
      <c r="BS181" s="65" t="s">
        <v>83</v>
      </c>
      <c r="BT181" s="65" t="s">
        <v>83</v>
      </c>
      <c r="BU181" s="65" t="s">
        <v>83</v>
      </c>
      <c r="BV181" s="60" t="s">
        <v>95</v>
      </c>
      <c r="BW181" s="67" t="s">
        <v>96</v>
      </c>
      <c r="BX181" s="60">
        <v>8</v>
      </c>
      <c r="BY181" s="16" t="s">
        <v>1516</v>
      </c>
      <c r="BZ181" s="59"/>
    </row>
    <row r="182" spans="1:78">
      <c r="A182" s="4" t="s">
        <v>1090</v>
      </c>
      <c r="B182" s="4">
        <v>181</v>
      </c>
      <c r="C182" s="59"/>
      <c r="D182" s="4" t="str">
        <f t="shared" si="26"/>
        <v>NIDIA BEDOYA LORA/SALVADOR ENRIQUE IREGUI LOTERO/LEYDY VIVIANA SÁNCHEZ GONZÁLEZ</v>
      </c>
      <c r="E182" s="60" t="s">
        <v>197</v>
      </c>
      <c r="F182" s="5" t="s">
        <v>78</v>
      </c>
      <c r="G182" s="60" t="s">
        <v>289</v>
      </c>
      <c r="H182" s="5" t="s">
        <v>78</v>
      </c>
      <c r="I182" s="60" t="s">
        <v>98</v>
      </c>
      <c r="J182" s="59">
        <v>3173</v>
      </c>
      <c r="K182" s="58">
        <v>46035</v>
      </c>
      <c r="L182" s="59">
        <v>3828</v>
      </c>
      <c r="M182" s="63">
        <v>89</v>
      </c>
      <c r="N182" s="10">
        <f>+VLOOKUP(M182,Hoja1!A:B,2,0)</f>
        <v>46036</v>
      </c>
      <c r="O182" s="10" t="s">
        <v>1517</v>
      </c>
      <c r="P182" s="11" t="s">
        <v>1518</v>
      </c>
      <c r="Q182" s="18" t="s">
        <v>83</v>
      </c>
      <c r="R182" s="4" t="str">
        <f t="shared" si="27"/>
        <v>PERSONA NATURAL</v>
      </c>
      <c r="S182" s="59">
        <v>71679748</v>
      </c>
      <c r="T182" s="59" t="s">
        <v>1519</v>
      </c>
      <c r="U182" s="61" t="s">
        <v>102</v>
      </c>
      <c r="V182" s="58">
        <v>45383</v>
      </c>
      <c r="W182" s="58">
        <f t="shared" si="33"/>
        <v>46478</v>
      </c>
      <c r="X182" s="59">
        <v>93151507</v>
      </c>
      <c r="Y182" s="59" t="s">
        <v>1520</v>
      </c>
      <c r="Z182" s="59" t="s">
        <v>1521</v>
      </c>
      <c r="AA182" s="4" t="s">
        <v>131</v>
      </c>
      <c r="AB182" s="4" t="s">
        <v>105</v>
      </c>
      <c r="AC182" s="4" t="s">
        <v>106</v>
      </c>
      <c r="AD182" s="58">
        <v>46036</v>
      </c>
      <c r="AE182" s="58">
        <v>46036</v>
      </c>
      <c r="AF182" s="58">
        <v>46036</v>
      </c>
      <c r="AG182" s="58">
        <v>46295</v>
      </c>
      <c r="AH182" s="10" t="e">
        <f>+VLOOKUP(P182,#REF!,5,0)</f>
        <v>#REF!</v>
      </c>
      <c r="AI182" s="4">
        <f t="shared" si="32"/>
        <v>0</v>
      </c>
      <c r="AJ182" s="58">
        <v>46036</v>
      </c>
      <c r="AK182" s="4">
        <f t="shared" si="28"/>
        <v>0</v>
      </c>
      <c r="AL182" s="4">
        <f t="shared" si="29"/>
        <v>257</v>
      </c>
      <c r="AM182" s="12">
        <f>+VLOOKUP(AA182,Honorarios!A:B,2,0)</f>
        <v>6576773</v>
      </c>
      <c r="AN182" s="12">
        <f t="shared" si="30"/>
        <v>56341022.033333331</v>
      </c>
      <c r="AO182" s="59">
        <v>9240302</v>
      </c>
      <c r="AP182" s="62">
        <v>56341022</v>
      </c>
      <c r="AQ182" s="63" t="s">
        <v>83</v>
      </c>
      <c r="AR182" s="64">
        <v>0</v>
      </c>
      <c r="AS182" s="63" t="s">
        <v>83</v>
      </c>
      <c r="AT182" s="64">
        <v>0</v>
      </c>
      <c r="AU182" s="63" t="s">
        <v>83</v>
      </c>
      <c r="AV182" s="64">
        <v>0</v>
      </c>
      <c r="AW182" s="63" t="s">
        <v>83</v>
      </c>
      <c r="AX182" s="64">
        <v>0</v>
      </c>
      <c r="AY182" s="63" t="s">
        <v>83</v>
      </c>
      <c r="AZ182" s="64">
        <v>0</v>
      </c>
      <c r="BA182" s="63" t="s">
        <v>83</v>
      </c>
      <c r="BB182" s="64">
        <v>0</v>
      </c>
      <c r="BC182" s="63" t="s">
        <v>83</v>
      </c>
      <c r="BD182" s="64">
        <v>0</v>
      </c>
      <c r="BE182" s="13">
        <f t="shared" si="31"/>
        <v>56341022</v>
      </c>
      <c r="BF182" s="59">
        <v>7201407915</v>
      </c>
      <c r="BG182" s="58">
        <v>46035</v>
      </c>
      <c r="BH182" s="59">
        <v>8201407955</v>
      </c>
      <c r="BI182" s="58">
        <v>46036</v>
      </c>
      <c r="BJ182" s="4" t="s">
        <v>89</v>
      </c>
      <c r="BK182" s="4" t="s">
        <v>90</v>
      </c>
      <c r="BL182" s="14" t="s">
        <v>107</v>
      </c>
      <c r="BM182" s="11">
        <f>+VLOOKUP(BL182,Supervisores!A:B,2,0)</f>
        <v>43985744</v>
      </c>
      <c r="BN182" s="15" t="s">
        <v>1522</v>
      </c>
      <c r="BO182" s="16" t="s">
        <v>1523</v>
      </c>
      <c r="BP182" s="58">
        <v>46057</v>
      </c>
      <c r="BQ182" s="65" t="s">
        <v>83</v>
      </c>
      <c r="BR182" s="65" t="s">
        <v>83</v>
      </c>
      <c r="BS182" s="65" t="s">
        <v>83</v>
      </c>
      <c r="BT182" s="65" t="s">
        <v>83</v>
      </c>
      <c r="BU182" s="65" t="s">
        <v>83</v>
      </c>
      <c r="BV182" s="60" t="s">
        <v>95</v>
      </c>
      <c r="BW182" s="67" t="s">
        <v>96</v>
      </c>
      <c r="BX182" s="60">
        <v>8</v>
      </c>
      <c r="BY182" s="16" t="s">
        <v>1524</v>
      </c>
      <c r="BZ182" s="59"/>
    </row>
    <row r="183" spans="1:78">
      <c r="A183" s="4" t="s">
        <v>76</v>
      </c>
      <c r="B183" s="4">
        <v>182</v>
      </c>
      <c r="C183" s="59"/>
      <c r="D183" s="4" t="str">
        <f t="shared" si="26"/>
        <v>NIDIA BEDOYA LORA/SALVADOR ENRIQUE IREGUI LOTERO/LEYDY VIVIANA SÁNCHEZ GONZÁLEZ</v>
      </c>
      <c r="E183" s="60" t="s">
        <v>197</v>
      </c>
      <c r="F183" s="5" t="s">
        <v>78</v>
      </c>
      <c r="G183" s="5" t="s">
        <v>289</v>
      </c>
      <c r="H183" s="5" t="s">
        <v>78</v>
      </c>
      <c r="I183" s="5" t="s">
        <v>98</v>
      </c>
      <c r="J183" s="59">
        <v>3177</v>
      </c>
      <c r="K183" s="58">
        <v>46035</v>
      </c>
      <c r="L183" s="59">
        <v>3832</v>
      </c>
      <c r="M183" s="63">
        <v>89</v>
      </c>
      <c r="N183" s="10">
        <f>+VLOOKUP(M183,Hoja1!A:B,2,0)</f>
        <v>46036</v>
      </c>
      <c r="O183" s="10" t="s">
        <v>1525</v>
      </c>
      <c r="P183" s="11" t="s">
        <v>1526</v>
      </c>
      <c r="Q183" s="18" t="s">
        <v>83</v>
      </c>
      <c r="R183" s="4" t="str">
        <f t="shared" si="27"/>
        <v>PERSONA NATURAL</v>
      </c>
      <c r="S183" s="59">
        <v>1127572131</v>
      </c>
      <c r="T183" s="59" t="s">
        <v>1527</v>
      </c>
      <c r="U183" s="61" t="s">
        <v>84</v>
      </c>
      <c r="V183" s="58">
        <v>45667</v>
      </c>
      <c r="W183" s="58">
        <f t="shared" si="33"/>
        <v>46762</v>
      </c>
      <c r="X183" s="59">
        <v>80161507</v>
      </c>
      <c r="Y183" s="59" t="s">
        <v>1528</v>
      </c>
      <c r="Z183" s="59" t="s">
        <v>1529</v>
      </c>
      <c r="AA183" s="4" t="s">
        <v>237</v>
      </c>
      <c r="AB183" s="4" t="s">
        <v>105</v>
      </c>
      <c r="AC183" s="4" t="s">
        <v>106</v>
      </c>
      <c r="AD183" s="58">
        <v>46036</v>
      </c>
      <c r="AE183" s="58">
        <v>46036</v>
      </c>
      <c r="AF183" s="58">
        <v>46036</v>
      </c>
      <c r="AG183" s="58">
        <v>46203</v>
      </c>
      <c r="AH183" s="10" t="e">
        <f>+VLOOKUP(P183,#REF!,5,0)</f>
        <v>#REF!</v>
      </c>
      <c r="AI183" s="4">
        <f t="shared" si="32"/>
        <v>0</v>
      </c>
      <c r="AJ183" s="58">
        <v>46036</v>
      </c>
      <c r="AK183" s="4">
        <f t="shared" si="28"/>
        <v>0</v>
      </c>
      <c r="AL183" s="4">
        <f t="shared" si="29"/>
        <v>167</v>
      </c>
      <c r="AM183" s="12">
        <f>+VLOOKUP(AA183,Honorarios!A:B,2,0)</f>
        <v>8038900</v>
      </c>
      <c r="AN183" s="12">
        <f t="shared" si="30"/>
        <v>44749876.666666664</v>
      </c>
      <c r="AO183" s="59">
        <v>9250094</v>
      </c>
      <c r="AP183" s="62">
        <v>31324913.666666664</v>
      </c>
      <c r="AQ183" s="63">
        <v>9240302</v>
      </c>
      <c r="AR183" s="64">
        <v>13424963</v>
      </c>
      <c r="AS183" s="63" t="s">
        <v>83</v>
      </c>
      <c r="AT183" s="64">
        <v>0</v>
      </c>
      <c r="AU183" s="63" t="s">
        <v>83</v>
      </c>
      <c r="AV183" s="64">
        <v>0</v>
      </c>
      <c r="AW183" s="63" t="s">
        <v>83</v>
      </c>
      <c r="AX183" s="64">
        <v>0</v>
      </c>
      <c r="AY183" s="63" t="s">
        <v>83</v>
      </c>
      <c r="AZ183" s="64">
        <v>0</v>
      </c>
      <c r="BA183" s="63" t="s">
        <v>83</v>
      </c>
      <c r="BB183" s="64">
        <v>0</v>
      </c>
      <c r="BC183" s="63" t="s">
        <v>83</v>
      </c>
      <c r="BD183" s="64">
        <v>0</v>
      </c>
      <c r="BE183" s="13">
        <f t="shared" si="31"/>
        <v>44749876.666666664</v>
      </c>
      <c r="BF183" s="59">
        <v>7201407919</v>
      </c>
      <c r="BG183" s="58">
        <v>46035</v>
      </c>
      <c r="BH183" s="59">
        <v>8201407957</v>
      </c>
      <c r="BI183" s="58">
        <v>46036</v>
      </c>
      <c r="BJ183" s="4" t="s">
        <v>89</v>
      </c>
      <c r="BK183" s="4" t="s">
        <v>90</v>
      </c>
      <c r="BL183" s="14" t="s">
        <v>107</v>
      </c>
      <c r="BM183" s="11">
        <f>+VLOOKUP(BL183,Supervisores!A:B,2,0)</f>
        <v>43985744</v>
      </c>
      <c r="BN183" s="16" t="s">
        <v>1530</v>
      </c>
      <c r="BO183" s="16" t="s">
        <v>1531</v>
      </c>
      <c r="BP183" s="58">
        <v>46057</v>
      </c>
      <c r="BQ183" s="65" t="s">
        <v>83</v>
      </c>
      <c r="BR183" s="65" t="s">
        <v>83</v>
      </c>
      <c r="BS183" s="65" t="s">
        <v>83</v>
      </c>
      <c r="BT183" s="65" t="s">
        <v>83</v>
      </c>
      <c r="BU183" s="65" t="s">
        <v>83</v>
      </c>
      <c r="BV183" s="60" t="s">
        <v>95</v>
      </c>
      <c r="BW183" s="67" t="s">
        <v>96</v>
      </c>
      <c r="BX183" s="60">
        <v>8</v>
      </c>
      <c r="BY183" s="15"/>
      <c r="BZ183" s="59"/>
    </row>
    <row r="184" spans="1:78">
      <c r="A184" s="4" t="s">
        <v>1090</v>
      </c>
      <c r="B184" s="4">
        <v>183</v>
      </c>
      <c r="C184" s="59"/>
      <c r="D184" s="4" t="str">
        <f t="shared" si="26"/>
        <v>MARLY CARDONA QUINTERO/SALVADOR ENRIQUE IREGUI LOTERO/NURY PAOLA SUAREZ PINEDA</v>
      </c>
      <c r="E184" s="60" t="s">
        <v>153</v>
      </c>
      <c r="F184" s="5" t="s">
        <v>78</v>
      </c>
      <c r="G184" s="60" t="s">
        <v>289</v>
      </c>
      <c r="H184" s="5" t="s">
        <v>78</v>
      </c>
      <c r="I184" s="60" t="s">
        <v>166</v>
      </c>
      <c r="J184" s="59">
        <v>3209</v>
      </c>
      <c r="K184" s="58">
        <v>46035</v>
      </c>
      <c r="L184" s="59">
        <v>3839</v>
      </c>
      <c r="M184" s="63">
        <v>89</v>
      </c>
      <c r="N184" s="10">
        <f>+VLOOKUP(M184,Hoja1!A:B,2,0)</f>
        <v>46036</v>
      </c>
      <c r="O184" s="10" t="s">
        <v>1532</v>
      </c>
      <c r="P184" s="11" t="s">
        <v>1533</v>
      </c>
      <c r="Q184" s="18" t="s">
        <v>83</v>
      </c>
      <c r="R184" s="4" t="str">
        <f t="shared" si="27"/>
        <v>PERSONA NATURAL</v>
      </c>
      <c r="S184" s="59">
        <v>8103673</v>
      </c>
      <c r="T184" s="59" t="s">
        <v>1534</v>
      </c>
      <c r="U184" s="61" t="s">
        <v>102</v>
      </c>
      <c r="V184" s="58">
        <v>46042</v>
      </c>
      <c r="W184" s="58">
        <f t="shared" si="33"/>
        <v>47138</v>
      </c>
      <c r="X184" s="59">
        <v>93151607</v>
      </c>
      <c r="Y184" s="59" t="s">
        <v>1535</v>
      </c>
      <c r="Z184" s="59" t="s">
        <v>1536</v>
      </c>
      <c r="AA184" s="4" t="s">
        <v>86</v>
      </c>
      <c r="AB184" s="4" t="s">
        <v>1537</v>
      </c>
      <c r="AC184" s="4" t="s">
        <v>1538</v>
      </c>
      <c r="AD184" s="58">
        <v>46043</v>
      </c>
      <c r="AE184" s="58">
        <v>46043</v>
      </c>
      <c r="AF184" s="58">
        <v>46043</v>
      </c>
      <c r="AG184" s="58">
        <v>46203</v>
      </c>
      <c r="AH184" s="10" t="e">
        <f>+VLOOKUP(P184,#REF!,5,0)</f>
        <v>#REF!</v>
      </c>
      <c r="AI184" s="4">
        <f t="shared" si="32"/>
        <v>7</v>
      </c>
      <c r="AJ184" s="58">
        <v>46043</v>
      </c>
      <c r="AK184" s="4">
        <f t="shared" si="28"/>
        <v>0</v>
      </c>
      <c r="AL184" s="4">
        <f t="shared" si="29"/>
        <v>160</v>
      </c>
      <c r="AM184" s="12">
        <f>+VLOOKUP(AA184,Honorarios!A:B,2,0)</f>
        <v>7308240</v>
      </c>
      <c r="AN184" s="12">
        <f t="shared" si="30"/>
        <v>38977280</v>
      </c>
      <c r="AO184" s="59">
        <v>9240298</v>
      </c>
      <c r="AP184" s="62">
        <v>38977280</v>
      </c>
      <c r="AQ184" s="63" t="s">
        <v>83</v>
      </c>
      <c r="AR184" s="64">
        <v>0</v>
      </c>
      <c r="AS184" s="63" t="s">
        <v>83</v>
      </c>
      <c r="AT184" s="64">
        <v>0</v>
      </c>
      <c r="AU184" s="63" t="s">
        <v>83</v>
      </c>
      <c r="AV184" s="64">
        <v>0</v>
      </c>
      <c r="AW184" s="63" t="s">
        <v>83</v>
      </c>
      <c r="AX184" s="64">
        <v>0</v>
      </c>
      <c r="AY184" s="63" t="s">
        <v>83</v>
      </c>
      <c r="AZ184" s="64">
        <v>0</v>
      </c>
      <c r="BA184" s="63" t="s">
        <v>83</v>
      </c>
      <c r="BB184" s="64">
        <v>0</v>
      </c>
      <c r="BC184" s="63" t="s">
        <v>83</v>
      </c>
      <c r="BD184" s="64">
        <v>0</v>
      </c>
      <c r="BE184" s="13">
        <f t="shared" si="31"/>
        <v>38977280</v>
      </c>
      <c r="BF184" s="59">
        <v>7201407951</v>
      </c>
      <c r="BG184" s="58">
        <v>46035</v>
      </c>
      <c r="BH184" s="59">
        <v>8201408018</v>
      </c>
      <c r="BI184" s="58">
        <v>46043</v>
      </c>
      <c r="BJ184" s="4" t="s">
        <v>89</v>
      </c>
      <c r="BK184" s="4" t="s">
        <v>90</v>
      </c>
      <c r="BL184" s="14" t="s">
        <v>174</v>
      </c>
      <c r="BM184" s="11">
        <f>+VLOOKUP(BL184,Supervisores!A:B,2,0)</f>
        <v>1047388280</v>
      </c>
      <c r="BN184" s="15" t="s">
        <v>1539</v>
      </c>
      <c r="BO184" s="16" t="s">
        <v>1540</v>
      </c>
      <c r="BP184" s="58">
        <v>46057</v>
      </c>
      <c r="BQ184" s="65" t="s">
        <v>83</v>
      </c>
      <c r="BR184" s="65" t="s">
        <v>83</v>
      </c>
      <c r="BS184" s="65" t="s">
        <v>83</v>
      </c>
      <c r="BT184" s="65" t="s">
        <v>83</v>
      </c>
      <c r="BU184" s="65" t="s">
        <v>83</v>
      </c>
      <c r="BV184" s="60" t="s">
        <v>95</v>
      </c>
      <c r="BW184" s="67" t="s">
        <v>96</v>
      </c>
      <c r="BX184" s="60">
        <v>8</v>
      </c>
      <c r="BY184" s="15"/>
      <c r="BZ184" s="59"/>
    </row>
    <row r="185" spans="1:78" hidden="1">
      <c r="A185" s="54" t="s">
        <v>76</v>
      </c>
      <c r="B185" s="54">
        <v>184</v>
      </c>
      <c r="C185" s="54"/>
      <c r="D185" s="54" t="s">
        <v>251</v>
      </c>
      <c r="E185" s="54" t="s">
        <v>251</v>
      </c>
      <c r="F185" s="54" t="s">
        <v>251</v>
      </c>
      <c r="G185" s="54" t="s">
        <v>251</v>
      </c>
      <c r="H185" s="54" t="s">
        <v>251</v>
      </c>
      <c r="I185" s="54" t="s">
        <v>251</v>
      </c>
      <c r="J185" s="54" t="s">
        <v>251</v>
      </c>
      <c r="K185" s="54" t="s">
        <v>251</v>
      </c>
      <c r="L185" s="54" t="s">
        <v>251</v>
      </c>
      <c r="M185" s="54" t="s">
        <v>251</v>
      </c>
      <c r="N185" s="54" t="s">
        <v>251</v>
      </c>
      <c r="O185" s="72" t="e">
        <v>#N/A</v>
      </c>
      <c r="P185" s="55" t="s">
        <v>1541</v>
      </c>
      <c r="Q185" s="56" t="s">
        <v>83</v>
      </c>
      <c r="R185" s="54" t="s">
        <v>251</v>
      </c>
      <c r="S185" s="54" t="s">
        <v>251</v>
      </c>
      <c r="T185" s="54" t="s">
        <v>251</v>
      </c>
      <c r="U185" s="56" t="s">
        <v>251</v>
      </c>
      <c r="V185" s="56" t="s">
        <v>251</v>
      </c>
      <c r="W185" s="56" t="s">
        <v>251</v>
      </c>
      <c r="X185" s="56" t="s">
        <v>251</v>
      </c>
      <c r="Y185" s="56" t="s">
        <v>251</v>
      </c>
      <c r="Z185" s="72" t="s">
        <v>83</v>
      </c>
      <c r="AA185" s="54" t="s">
        <v>251</v>
      </c>
      <c r="AB185" s="54" t="s">
        <v>251</v>
      </c>
      <c r="AC185" s="54" t="s">
        <v>251</v>
      </c>
      <c r="AD185" s="54" t="s">
        <v>251</v>
      </c>
      <c r="AE185" s="54" t="s">
        <v>251</v>
      </c>
      <c r="AF185" s="54" t="s">
        <v>251</v>
      </c>
      <c r="AG185" s="54" t="s">
        <v>251</v>
      </c>
      <c r="AH185" s="54" t="e">
        <f>+VLOOKUP(P185,#REF!,5,0)</f>
        <v>#REF!</v>
      </c>
      <c r="AI185" s="54" t="s">
        <v>251</v>
      </c>
      <c r="AJ185" s="54" t="s">
        <v>251</v>
      </c>
      <c r="AK185" s="54" t="s">
        <v>251</v>
      </c>
      <c r="AL185" s="54" t="s">
        <v>251</v>
      </c>
      <c r="AM185" s="54" t="s">
        <v>251</v>
      </c>
      <c r="AN185" s="54" t="s">
        <v>251</v>
      </c>
      <c r="AO185" s="54" t="s">
        <v>251</v>
      </c>
      <c r="AP185" s="54" t="s">
        <v>251</v>
      </c>
      <c r="AQ185" s="54" t="s">
        <v>251</v>
      </c>
      <c r="AR185" s="54" t="s">
        <v>251</v>
      </c>
      <c r="AS185" s="54" t="s">
        <v>251</v>
      </c>
      <c r="AT185" s="54" t="s">
        <v>251</v>
      </c>
      <c r="AU185" s="54" t="s">
        <v>251</v>
      </c>
      <c r="AV185" s="54" t="s">
        <v>251</v>
      </c>
      <c r="AW185" s="54" t="s">
        <v>251</v>
      </c>
      <c r="AX185" s="54" t="s">
        <v>251</v>
      </c>
      <c r="AY185" s="54" t="s">
        <v>251</v>
      </c>
      <c r="AZ185" s="54" t="s">
        <v>251</v>
      </c>
      <c r="BA185" s="54" t="s">
        <v>251</v>
      </c>
      <c r="BB185" s="54" t="s">
        <v>251</v>
      </c>
      <c r="BC185" s="54" t="s">
        <v>251</v>
      </c>
      <c r="BD185" s="54" t="s">
        <v>251</v>
      </c>
      <c r="BE185" s="54" t="s">
        <v>251</v>
      </c>
      <c r="BF185" s="54" t="s">
        <v>251</v>
      </c>
      <c r="BG185" s="54" t="s">
        <v>251</v>
      </c>
      <c r="BH185" s="54" t="s">
        <v>251</v>
      </c>
      <c r="BI185" s="54" t="s">
        <v>251</v>
      </c>
      <c r="BJ185" s="54" t="s">
        <v>251</v>
      </c>
      <c r="BK185" s="54" t="s">
        <v>251</v>
      </c>
      <c r="BL185" s="54" t="s">
        <v>251</v>
      </c>
      <c r="BM185" s="54" t="s">
        <v>251</v>
      </c>
      <c r="BN185" s="54" t="s">
        <v>251</v>
      </c>
      <c r="BO185" s="54" t="s">
        <v>251</v>
      </c>
      <c r="BP185" s="54" t="s">
        <v>251</v>
      </c>
      <c r="BQ185" s="54" t="s">
        <v>251</v>
      </c>
      <c r="BR185" s="54" t="s">
        <v>251</v>
      </c>
      <c r="BS185" s="54" t="s">
        <v>251</v>
      </c>
      <c r="BT185" s="54" t="s">
        <v>251</v>
      </c>
      <c r="BU185" s="54" t="s">
        <v>251</v>
      </c>
      <c r="BV185" s="54" t="s">
        <v>251</v>
      </c>
      <c r="BW185" s="54" t="s">
        <v>251</v>
      </c>
      <c r="BX185" s="54" t="s">
        <v>251</v>
      </c>
      <c r="BY185" s="54" t="s">
        <v>251</v>
      </c>
      <c r="BZ185" s="54" t="s">
        <v>251</v>
      </c>
    </row>
    <row r="186" spans="1:78">
      <c r="A186" s="4" t="s">
        <v>1090</v>
      </c>
      <c r="B186" s="4">
        <v>185</v>
      </c>
      <c r="C186" s="59"/>
      <c r="D186" s="4" t="str">
        <f t="shared" si="26"/>
        <v>NIDIA BEDOYA LORA/SALVADOR ENRIQUE IREGUI LOTERO/LEYDY VIVIANA SÁNCHEZ GONZÁLEZ</v>
      </c>
      <c r="E186" s="60" t="s">
        <v>197</v>
      </c>
      <c r="F186" s="5" t="s">
        <v>78</v>
      </c>
      <c r="G186" s="60" t="s">
        <v>289</v>
      </c>
      <c r="H186" s="5" t="s">
        <v>78</v>
      </c>
      <c r="I186" s="60" t="s">
        <v>98</v>
      </c>
      <c r="J186" s="59">
        <v>3174</v>
      </c>
      <c r="K186" s="58">
        <v>46035</v>
      </c>
      <c r="L186" s="59">
        <v>3829</v>
      </c>
      <c r="M186" s="63">
        <v>89</v>
      </c>
      <c r="N186" s="10">
        <f>+VLOOKUP(M186,Hoja1!A:B,2,0)</f>
        <v>46036</v>
      </c>
      <c r="O186" s="10" t="s">
        <v>1542</v>
      </c>
      <c r="P186" s="11" t="s">
        <v>1543</v>
      </c>
      <c r="Q186" s="18" t="s">
        <v>83</v>
      </c>
      <c r="R186" s="4" t="str">
        <f t="shared" si="27"/>
        <v>PERSONA NATURAL</v>
      </c>
      <c r="S186" s="59">
        <v>43584193</v>
      </c>
      <c r="T186" s="59" t="s">
        <v>1544</v>
      </c>
      <c r="U186" s="61" t="s">
        <v>84</v>
      </c>
      <c r="V186" s="58">
        <v>45782</v>
      </c>
      <c r="W186" s="58">
        <f t="shared" ref="W186:W191" si="34">+EDATE(V186,36)</f>
        <v>46878</v>
      </c>
      <c r="X186" s="59">
        <v>93151507</v>
      </c>
      <c r="Y186" s="59" t="s">
        <v>1545</v>
      </c>
      <c r="Z186" s="59" t="s">
        <v>1546</v>
      </c>
      <c r="AA186" s="4" t="s">
        <v>131</v>
      </c>
      <c r="AB186" s="4" t="s">
        <v>105</v>
      </c>
      <c r="AC186" s="4" t="s">
        <v>106</v>
      </c>
      <c r="AD186" s="58">
        <v>46052</v>
      </c>
      <c r="AE186" s="58">
        <v>46052</v>
      </c>
      <c r="AF186" s="58">
        <v>46052</v>
      </c>
      <c r="AG186" s="58">
        <v>46203</v>
      </c>
      <c r="AH186" s="10" t="e">
        <f>+VLOOKUP(P186,#REF!,5,0)</f>
        <v>#REF!</v>
      </c>
      <c r="AI186" s="4">
        <f t="shared" ref="AI186:AI191" si="35">DAYS360(N186,AD186,(FALSE))</f>
        <v>16</v>
      </c>
      <c r="AJ186" s="58">
        <v>46052</v>
      </c>
      <c r="AK186" s="4">
        <f t="shared" si="28"/>
        <v>0</v>
      </c>
      <c r="AL186" s="4">
        <f t="shared" si="29"/>
        <v>151</v>
      </c>
      <c r="AM186" s="12">
        <f>+VLOOKUP(AA186,Honorarios!A:B,2,0)</f>
        <v>6576773</v>
      </c>
      <c r="AN186" s="12">
        <f t="shared" si="30"/>
        <v>33103090.766666666</v>
      </c>
      <c r="AO186" s="59">
        <v>9240302</v>
      </c>
      <c r="AP186" s="62">
        <v>33103091</v>
      </c>
      <c r="AQ186" s="63" t="s">
        <v>83</v>
      </c>
      <c r="AR186" s="64">
        <v>0</v>
      </c>
      <c r="AS186" s="63" t="s">
        <v>83</v>
      </c>
      <c r="AT186" s="64">
        <v>0</v>
      </c>
      <c r="AU186" s="63" t="s">
        <v>83</v>
      </c>
      <c r="AV186" s="64">
        <v>0</v>
      </c>
      <c r="AW186" s="63" t="s">
        <v>83</v>
      </c>
      <c r="AX186" s="64">
        <v>0</v>
      </c>
      <c r="AY186" s="63" t="s">
        <v>83</v>
      </c>
      <c r="AZ186" s="64">
        <v>0</v>
      </c>
      <c r="BA186" s="63" t="s">
        <v>83</v>
      </c>
      <c r="BB186" s="64">
        <v>0</v>
      </c>
      <c r="BC186" s="63" t="s">
        <v>83</v>
      </c>
      <c r="BD186" s="64">
        <v>0</v>
      </c>
      <c r="BE186" s="13">
        <f t="shared" si="31"/>
        <v>33103091</v>
      </c>
      <c r="BF186" s="59">
        <v>7201407916</v>
      </c>
      <c r="BG186" s="58">
        <v>46035</v>
      </c>
      <c r="BH186" s="59">
        <v>8201408054</v>
      </c>
      <c r="BI186" s="58">
        <v>46052</v>
      </c>
      <c r="BJ186" s="4" t="s">
        <v>89</v>
      </c>
      <c r="BK186" s="4" t="s">
        <v>90</v>
      </c>
      <c r="BL186" s="14" t="s">
        <v>107</v>
      </c>
      <c r="BM186" s="11">
        <f>+VLOOKUP(BL186,Supervisores!A:B,2,0)</f>
        <v>43985744</v>
      </c>
      <c r="BN186" s="15" t="s">
        <v>1547</v>
      </c>
      <c r="BO186" s="16" t="s">
        <v>1548</v>
      </c>
      <c r="BP186" s="58">
        <v>46057</v>
      </c>
      <c r="BQ186" s="65" t="s">
        <v>83</v>
      </c>
      <c r="BR186" s="65" t="s">
        <v>83</v>
      </c>
      <c r="BS186" s="65" t="s">
        <v>83</v>
      </c>
      <c r="BT186" s="65" t="s">
        <v>83</v>
      </c>
      <c r="BU186" s="65" t="s">
        <v>83</v>
      </c>
      <c r="BV186" s="60" t="s">
        <v>95</v>
      </c>
      <c r="BW186" s="67" t="s">
        <v>96</v>
      </c>
      <c r="BX186" s="60">
        <v>8</v>
      </c>
      <c r="BY186" s="15"/>
      <c r="BZ186" s="59"/>
    </row>
    <row r="187" spans="1:78">
      <c r="A187" s="4" t="s">
        <v>76</v>
      </c>
      <c r="B187" s="4">
        <v>186</v>
      </c>
      <c r="C187" s="59"/>
      <c r="D187" s="4" t="str">
        <f t="shared" si="26"/>
        <v>NIDIA BEDOYA LORA/SALVADOR ENRIQUE IREGUI LOTERO/LEYDY VIVIANA SÁNCHEZ GONZÁLEZ</v>
      </c>
      <c r="E187" s="60" t="s">
        <v>197</v>
      </c>
      <c r="F187" s="5" t="s">
        <v>78</v>
      </c>
      <c r="G187" s="5" t="s">
        <v>289</v>
      </c>
      <c r="H187" s="5" t="s">
        <v>78</v>
      </c>
      <c r="I187" s="5" t="s">
        <v>98</v>
      </c>
      <c r="J187" s="59">
        <v>3175</v>
      </c>
      <c r="K187" s="58">
        <v>46035</v>
      </c>
      <c r="L187" s="59">
        <v>3830</v>
      </c>
      <c r="M187" s="63">
        <v>89</v>
      </c>
      <c r="N187" s="10">
        <f>+VLOOKUP(M187,Hoja1!A:B,2,0)</f>
        <v>46036</v>
      </c>
      <c r="O187" s="10" t="s">
        <v>1549</v>
      </c>
      <c r="P187" s="11" t="s">
        <v>1550</v>
      </c>
      <c r="Q187" s="18" t="s">
        <v>83</v>
      </c>
      <c r="R187" s="4" t="str">
        <f t="shared" si="27"/>
        <v>PERSONA NATURAL</v>
      </c>
      <c r="S187" s="59">
        <v>71363704</v>
      </c>
      <c r="T187" s="59" t="s">
        <v>1551</v>
      </c>
      <c r="U187" s="61" t="s">
        <v>102</v>
      </c>
      <c r="V187" s="58">
        <v>46028</v>
      </c>
      <c r="W187" s="58">
        <f t="shared" si="34"/>
        <v>47124</v>
      </c>
      <c r="X187" s="59">
        <v>80161507</v>
      </c>
      <c r="Y187" s="59" t="s">
        <v>1552</v>
      </c>
      <c r="Z187" s="59" t="s">
        <v>1553</v>
      </c>
      <c r="AA187" s="4" t="s">
        <v>131</v>
      </c>
      <c r="AB187" s="4" t="s">
        <v>105</v>
      </c>
      <c r="AC187" s="4" t="s">
        <v>106</v>
      </c>
      <c r="AD187" s="58">
        <v>46036</v>
      </c>
      <c r="AE187" s="58">
        <v>46036</v>
      </c>
      <c r="AF187" s="58">
        <v>46036</v>
      </c>
      <c r="AG187" s="58">
        <v>46203</v>
      </c>
      <c r="AH187" s="10" t="e">
        <f>+VLOOKUP(P187,#REF!,5,0)</f>
        <v>#REF!</v>
      </c>
      <c r="AI187" s="4">
        <f t="shared" si="35"/>
        <v>0</v>
      </c>
      <c r="AJ187" s="58">
        <v>46036</v>
      </c>
      <c r="AK187" s="4">
        <f t="shared" si="28"/>
        <v>0</v>
      </c>
      <c r="AL187" s="4">
        <f t="shared" si="29"/>
        <v>167</v>
      </c>
      <c r="AM187" s="12">
        <f>+VLOOKUP(AA187,Honorarios!A:B,2,0)</f>
        <v>6576773</v>
      </c>
      <c r="AN187" s="12">
        <f t="shared" si="30"/>
        <v>36610703.033333331</v>
      </c>
      <c r="AO187" s="59">
        <v>9240302</v>
      </c>
      <c r="AP187" s="62">
        <v>36610703</v>
      </c>
      <c r="AQ187" s="63" t="s">
        <v>83</v>
      </c>
      <c r="AR187" s="64">
        <v>0</v>
      </c>
      <c r="AS187" s="63" t="s">
        <v>83</v>
      </c>
      <c r="AT187" s="64">
        <v>0</v>
      </c>
      <c r="AU187" s="63" t="s">
        <v>83</v>
      </c>
      <c r="AV187" s="64">
        <v>0</v>
      </c>
      <c r="AW187" s="63" t="s">
        <v>83</v>
      </c>
      <c r="AX187" s="64">
        <v>0</v>
      </c>
      <c r="AY187" s="63" t="s">
        <v>83</v>
      </c>
      <c r="AZ187" s="64">
        <v>0</v>
      </c>
      <c r="BA187" s="63" t="s">
        <v>83</v>
      </c>
      <c r="BB187" s="64">
        <v>0</v>
      </c>
      <c r="BC187" s="63" t="s">
        <v>83</v>
      </c>
      <c r="BD187" s="64">
        <v>0</v>
      </c>
      <c r="BE187" s="13">
        <f t="shared" si="31"/>
        <v>36610703</v>
      </c>
      <c r="BF187" s="59">
        <v>7201407917</v>
      </c>
      <c r="BG187" s="58">
        <v>46035</v>
      </c>
      <c r="BH187" s="59">
        <v>8201407956</v>
      </c>
      <c r="BI187" s="58">
        <v>46036</v>
      </c>
      <c r="BJ187" s="4" t="s">
        <v>89</v>
      </c>
      <c r="BK187" s="4" t="s">
        <v>90</v>
      </c>
      <c r="BL187" s="14" t="s">
        <v>107</v>
      </c>
      <c r="BM187" s="11">
        <f>+VLOOKUP(BL187,Supervisores!A:B,2,0)</f>
        <v>43985744</v>
      </c>
      <c r="BN187" s="16" t="s">
        <v>1554</v>
      </c>
      <c r="BO187" s="16" t="s">
        <v>1555</v>
      </c>
      <c r="BP187" s="58">
        <v>46057</v>
      </c>
      <c r="BQ187" s="65" t="s">
        <v>83</v>
      </c>
      <c r="BR187" s="65" t="s">
        <v>83</v>
      </c>
      <c r="BS187" s="65" t="s">
        <v>83</v>
      </c>
      <c r="BT187" s="65" t="s">
        <v>83</v>
      </c>
      <c r="BU187" s="65" t="s">
        <v>83</v>
      </c>
      <c r="BV187" s="60" t="s">
        <v>95</v>
      </c>
      <c r="BW187" s="67" t="s">
        <v>96</v>
      </c>
      <c r="BX187" s="60">
        <v>8</v>
      </c>
      <c r="BY187" s="15"/>
      <c r="BZ187" s="59"/>
    </row>
    <row r="188" spans="1:78">
      <c r="A188" s="4" t="s">
        <v>1090</v>
      </c>
      <c r="B188" s="4">
        <v>187</v>
      </c>
      <c r="C188" s="59"/>
      <c r="D188" s="4" t="str">
        <f t="shared" si="26"/>
        <v>NIDIA BEDOYA LORA/SALVADOR ENRIQUE IREGUI LOTERO/LEYDY VIVIANA SÁNCHEZ GONZÁLEZ</v>
      </c>
      <c r="E188" s="60" t="s">
        <v>197</v>
      </c>
      <c r="F188" s="5" t="s">
        <v>78</v>
      </c>
      <c r="G188" s="60" t="s">
        <v>289</v>
      </c>
      <c r="H188" s="5" t="s">
        <v>78</v>
      </c>
      <c r="I188" s="60" t="s">
        <v>98</v>
      </c>
      <c r="J188" s="59">
        <v>3179</v>
      </c>
      <c r="K188" s="58">
        <v>46035</v>
      </c>
      <c r="L188" s="59">
        <v>3834</v>
      </c>
      <c r="M188" s="63">
        <v>89</v>
      </c>
      <c r="N188" s="10">
        <f>+VLOOKUP(M188,Hoja1!A:B,2,0)</f>
        <v>46036</v>
      </c>
      <c r="O188" s="10" t="s">
        <v>1556</v>
      </c>
      <c r="P188" s="11" t="s">
        <v>1557</v>
      </c>
      <c r="Q188" s="18" t="s">
        <v>83</v>
      </c>
      <c r="R188" s="4" t="str">
        <f t="shared" si="27"/>
        <v>PERSONA NATURAL</v>
      </c>
      <c r="S188" s="59">
        <v>1096213529</v>
      </c>
      <c r="T188" s="59" t="s">
        <v>1558</v>
      </c>
      <c r="U188" s="61" t="s">
        <v>84</v>
      </c>
      <c r="V188" s="58">
        <v>46010</v>
      </c>
      <c r="W188" s="58">
        <f t="shared" si="34"/>
        <v>47106</v>
      </c>
      <c r="X188" s="59">
        <v>80101604</v>
      </c>
      <c r="Y188" s="59" t="s">
        <v>1559</v>
      </c>
      <c r="Z188" s="59" t="s">
        <v>1560</v>
      </c>
      <c r="AA188" s="4" t="s">
        <v>86</v>
      </c>
      <c r="AB188" s="4" t="s">
        <v>105</v>
      </c>
      <c r="AC188" s="4" t="s">
        <v>106</v>
      </c>
      <c r="AD188" s="58">
        <v>46036</v>
      </c>
      <c r="AE188" s="58">
        <v>46036</v>
      </c>
      <c r="AF188" s="58">
        <v>46036</v>
      </c>
      <c r="AG188" s="58">
        <v>46203</v>
      </c>
      <c r="AH188" s="10" t="e">
        <f>+VLOOKUP(P188,#REF!,5,0)</f>
        <v>#REF!</v>
      </c>
      <c r="AI188" s="4">
        <f t="shared" si="35"/>
        <v>0</v>
      </c>
      <c r="AJ188" s="58">
        <v>46036</v>
      </c>
      <c r="AK188" s="4">
        <f t="shared" si="28"/>
        <v>0</v>
      </c>
      <c r="AL188" s="4">
        <f t="shared" si="29"/>
        <v>167</v>
      </c>
      <c r="AM188" s="12">
        <f>+VLOOKUP(AA188,Honorarios!A:B,2,0)</f>
        <v>7308240</v>
      </c>
      <c r="AN188" s="12">
        <f t="shared" si="30"/>
        <v>40682536</v>
      </c>
      <c r="AO188" s="59">
        <v>9250094</v>
      </c>
      <c r="AP188" s="62">
        <f>AN188-AR188</f>
        <v>16273014</v>
      </c>
      <c r="AQ188" s="63">
        <v>9240302</v>
      </c>
      <c r="AR188" s="64">
        <v>24409522</v>
      </c>
      <c r="AS188" s="63" t="s">
        <v>83</v>
      </c>
      <c r="AT188" s="64">
        <v>0</v>
      </c>
      <c r="AU188" s="63" t="s">
        <v>83</v>
      </c>
      <c r="AV188" s="64">
        <v>0</v>
      </c>
      <c r="AW188" s="63" t="s">
        <v>83</v>
      </c>
      <c r="AX188" s="64">
        <v>0</v>
      </c>
      <c r="AY188" s="63" t="s">
        <v>83</v>
      </c>
      <c r="AZ188" s="64">
        <v>0</v>
      </c>
      <c r="BA188" s="63" t="s">
        <v>83</v>
      </c>
      <c r="BB188" s="64">
        <v>0</v>
      </c>
      <c r="BC188" s="63" t="s">
        <v>83</v>
      </c>
      <c r="BD188" s="64">
        <v>0</v>
      </c>
      <c r="BE188" s="13">
        <f t="shared" si="31"/>
        <v>40682536</v>
      </c>
      <c r="BF188" s="59">
        <v>7201407921</v>
      </c>
      <c r="BG188" s="58">
        <v>46035</v>
      </c>
      <c r="BH188" s="59">
        <v>8201407958</v>
      </c>
      <c r="BI188" s="58">
        <v>46036</v>
      </c>
      <c r="BJ188" s="4" t="s">
        <v>89</v>
      </c>
      <c r="BK188" s="4" t="s">
        <v>90</v>
      </c>
      <c r="BL188" s="14" t="s">
        <v>107</v>
      </c>
      <c r="BM188" s="11">
        <f>+VLOOKUP(BL188,Supervisores!A:B,2,0)</f>
        <v>43985744</v>
      </c>
      <c r="BN188" s="15" t="s">
        <v>1561</v>
      </c>
      <c r="BO188" s="16" t="s">
        <v>1562</v>
      </c>
      <c r="BP188" s="58">
        <v>46057</v>
      </c>
      <c r="BQ188" s="65" t="s">
        <v>83</v>
      </c>
      <c r="BR188" s="65" t="s">
        <v>83</v>
      </c>
      <c r="BS188" s="65" t="s">
        <v>83</v>
      </c>
      <c r="BT188" s="65" t="s">
        <v>83</v>
      </c>
      <c r="BU188" s="65" t="s">
        <v>83</v>
      </c>
      <c r="BV188" s="60" t="s">
        <v>95</v>
      </c>
      <c r="BW188" s="67" t="s">
        <v>96</v>
      </c>
      <c r="BX188" s="60">
        <v>8</v>
      </c>
      <c r="BY188" s="15"/>
      <c r="BZ188" s="59"/>
    </row>
    <row r="189" spans="1:78">
      <c r="A189" s="4" t="s">
        <v>76</v>
      </c>
      <c r="B189" s="4">
        <v>188</v>
      </c>
      <c r="C189" s="59"/>
      <c r="D189" s="4" t="str">
        <f t="shared" si="26"/>
        <v>JOHNATTAN STEVEN OROZCO/SALVADOR ENRIQUE IREGUI LOTERO/SANTIAGO LOPEZ JIMENEZ</v>
      </c>
      <c r="E189" s="60" t="s">
        <v>77</v>
      </c>
      <c r="F189" s="5" t="s">
        <v>78</v>
      </c>
      <c r="G189" s="5" t="s">
        <v>289</v>
      </c>
      <c r="H189" s="5" t="s">
        <v>78</v>
      </c>
      <c r="I189" s="60" t="s">
        <v>1207</v>
      </c>
      <c r="J189" s="59">
        <v>3206</v>
      </c>
      <c r="K189" s="58">
        <v>46035</v>
      </c>
      <c r="L189" s="59">
        <v>3836</v>
      </c>
      <c r="M189" s="63">
        <v>89</v>
      </c>
      <c r="N189" s="10">
        <f>+VLOOKUP(M189,Hoja1!A:B,2,0)</f>
        <v>46036</v>
      </c>
      <c r="O189" s="10" t="s">
        <v>1563</v>
      </c>
      <c r="P189" s="11" t="s">
        <v>1564</v>
      </c>
      <c r="Q189" s="18" t="s">
        <v>83</v>
      </c>
      <c r="R189" s="4" t="str">
        <f t="shared" si="27"/>
        <v>PERSONA NATURAL</v>
      </c>
      <c r="S189" s="59">
        <v>71366333</v>
      </c>
      <c r="T189" s="59" t="s">
        <v>1565</v>
      </c>
      <c r="U189" s="61" t="s">
        <v>102</v>
      </c>
      <c r="V189" s="58">
        <v>45527</v>
      </c>
      <c r="W189" s="58">
        <f t="shared" si="34"/>
        <v>46622</v>
      </c>
      <c r="X189" s="59">
        <v>80161507</v>
      </c>
      <c r="Y189" s="59" t="s">
        <v>1566</v>
      </c>
      <c r="Z189" s="59" t="s">
        <v>1567</v>
      </c>
      <c r="AA189" s="4" t="s">
        <v>426</v>
      </c>
      <c r="AB189" s="4" t="s">
        <v>87</v>
      </c>
      <c r="AC189" s="4" t="s">
        <v>760</v>
      </c>
      <c r="AD189" s="58">
        <v>46037</v>
      </c>
      <c r="AE189" s="58">
        <v>46037</v>
      </c>
      <c r="AF189" s="58">
        <v>46037</v>
      </c>
      <c r="AG189" s="58">
        <v>46295</v>
      </c>
      <c r="AH189" s="10" t="e">
        <f>+VLOOKUP(P189,#REF!,5,0)</f>
        <v>#REF!</v>
      </c>
      <c r="AI189" s="4">
        <f t="shared" si="35"/>
        <v>1</v>
      </c>
      <c r="AJ189" s="58">
        <v>46037</v>
      </c>
      <c r="AK189" s="4">
        <f t="shared" si="28"/>
        <v>0</v>
      </c>
      <c r="AL189" s="4">
        <f t="shared" si="29"/>
        <v>256</v>
      </c>
      <c r="AM189" s="12">
        <f>+VLOOKUP(AA189,Honorarios!A:B,2,0)</f>
        <v>2981213</v>
      </c>
      <c r="AN189" s="12">
        <f t="shared" si="30"/>
        <v>25439684.266666666</v>
      </c>
      <c r="AO189" s="59">
        <v>9240301</v>
      </c>
      <c r="AP189" s="62">
        <v>25439684</v>
      </c>
      <c r="AQ189" s="63" t="s">
        <v>83</v>
      </c>
      <c r="AR189" s="64">
        <v>0</v>
      </c>
      <c r="AS189" s="63" t="s">
        <v>83</v>
      </c>
      <c r="AT189" s="64">
        <v>0</v>
      </c>
      <c r="AU189" s="63" t="s">
        <v>83</v>
      </c>
      <c r="AV189" s="64">
        <v>0</v>
      </c>
      <c r="AW189" s="63" t="s">
        <v>83</v>
      </c>
      <c r="AX189" s="64">
        <v>0</v>
      </c>
      <c r="AY189" s="63" t="s">
        <v>83</v>
      </c>
      <c r="AZ189" s="64">
        <v>0</v>
      </c>
      <c r="BA189" s="63" t="s">
        <v>83</v>
      </c>
      <c r="BB189" s="64">
        <v>0</v>
      </c>
      <c r="BC189" s="63" t="s">
        <v>83</v>
      </c>
      <c r="BD189" s="64">
        <v>0</v>
      </c>
      <c r="BE189" s="13">
        <f t="shared" si="31"/>
        <v>25439684</v>
      </c>
      <c r="BF189" s="59">
        <v>7201407948</v>
      </c>
      <c r="BG189" s="58">
        <v>46035</v>
      </c>
      <c r="BH189" s="59">
        <v>8201408001</v>
      </c>
      <c r="BI189" s="58">
        <v>46037</v>
      </c>
      <c r="BJ189" s="4" t="s">
        <v>89</v>
      </c>
      <c r="BK189" s="4" t="s">
        <v>90</v>
      </c>
      <c r="BL189" s="14" t="s">
        <v>393</v>
      </c>
      <c r="BM189" s="11">
        <f>+VLOOKUP(BL189,Supervisores!A:B,2,0)</f>
        <v>43420806</v>
      </c>
      <c r="BN189" s="16" t="s">
        <v>1568</v>
      </c>
      <c r="BO189" s="16" t="s">
        <v>1569</v>
      </c>
      <c r="BP189" s="58">
        <v>46057</v>
      </c>
      <c r="BQ189" s="65" t="s">
        <v>83</v>
      </c>
      <c r="BR189" s="65" t="s">
        <v>83</v>
      </c>
      <c r="BS189" s="65" t="s">
        <v>83</v>
      </c>
      <c r="BT189" s="65" t="s">
        <v>83</v>
      </c>
      <c r="BU189" s="65" t="s">
        <v>83</v>
      </c>
      <c r="BV189" s="60" t="s">
        <v>95</v>
      </c>
      <c r="BW189" s="67" t="s">
        <v>96</v>
      </c>
      <c r="BX189" s="60">
        <v>8</v>
      </c>
      <c r="BY189" s="15"/>
      <c r="BZ189" s="59"/>
    </row>
    <row r="190" spans="1:78">
      <c r="A190" s="4" t="s">
        <v>1090</v>
      </c>
      <c r="B190" s="4">
        <v>189</v>
      </c>
      <c r="C190" s="59"/>
      <c r="D190" s="4" t="str">
        <f t="shared" si="26"/>
        <v>JOHNATTAN STEVEN OROZCO/SALVADOR ENRIQUE IREGUI LOTERO/SANTIAGO LOPEZ JIMENEZ</v>
      </c>
      <c r="E190" s="60" t="s">
        <v>77</v>
      </c>
      <c r="F190" s="5" t="s">
        <v>78</v>
      </c>
      <c r="G190" s="60" t="s">
        <v>289</v>
      </c>
      <c r="H190" s="5" t="s">
        <v>78</v>
      </c>
      <c r="I190" s="60" t="s">
        <v>1207</v>
      </c>
      <c r="J190" s="59">
        <v>3207</v>
      </c>
      <c r="K190" s="58">
        <v>46035</v>
      </c>
      <c r="L190" s="59">
        <v>3837</v>
      </c>
      <c r="M190" s="63">
        <v>89</v>
      </c>
      <c r="N190" s="10">
        <f>+VLOOKUP(M190,Hoja1!A:B,2,0)</f>
        <v>46036</v>
      </c>
      <c r="O190" s="10" t="s">
        <v>1570</v>
      </c>
      <c r="P190" s="11" t="s">
        <v>1571</v>
      </c>
      <c r="Q190" s="18" t="s">
        <v>83</v>
      </c>
      <c r="R190" s="4" t="str">
        <f t="shared" si="27"/>
        <v>PERSONA NATURAL</v>
      </c>
      <c r="S190" s="59">
        <v>1042732577</v>
      </c>
      <c r="T190" s="59" t="s">
        <v>1572</v>
      </c>
      <c r="U190" s="61" t="s">
        <v>102</v>
      </c>
      <c r="V190" s="58">
        <v>45834</v>
      </c>
      <c r="W190" s="58">
        <f t="shared" si="34"/>
        <v>46930</v>
      </c>
      <c r="X190" s="59">
        <v>93151507</v>
      </c>
      <c r="Y190" s="59" t="s">
        <v>1573</v>
      </c>
      <c r="Z190" s="59" t="s">
        <v>1574</v>
      </c>
      <c r="AA190" s="4" t="s">
        <v>426</v>
      </c>
      <c r="AB190" s="4" t="s">
        <v>87</v>
      </c>
      <c r="AC190" s="4" t="s">
        <v>760</v>
      </c>
      <c r="AD190" s="58">
        <v>46037</v>
      </c>
      <c r="AE190" s="58">
        <v>46037</v>
      </c>
      <c r="AF190" s="58">
        <v>46037</v>
      </c>
      <c r="AG190" s="58">
        <v>46295</v>
      </c>
      <c r="AH190" s="10" t="e">
        <f>+VLOOKUP(P190,#REF!,5,0)</f>
        <v>#REF!</v>
      </c>
      <c r="AI190" s="4">
        <f t="shared" si="35"/>
        <v>1</v>
      </c>
      <c r="AJ190" s="58">
        <v>46037</v>
      </c>
      <c r="AK190" s="4">
        <f>DAYS360(AJ190,AF190,(FALSE))</f>
        <v>0</v>
      </c>
      <c r="AL190" s="4">
        <f t="shared" si="29"/>
        <v>256</v>
      </c>
      <c r="AM190" s="12">
        <f>+VLOOKUP(AA190,Honorarios!A:B,2,0)</f>
        <v>2981213</v>
      </c>
      <c r="AN190" s="12">
        <f t="shared" si="30"/>
        <v>25439684.266666666</v>
      </c>
      <c r="AO190" s="59">
        <v>9240301</v>
      </c>
      <c r="AP190" s="62">
        <v>25439684</v>
      </c>
      <c r="AQ190" s="63" t="s">
        <v>83</v>
      </c>
      <c r="AR190" s="64">
        <v>0</v>
      </c>
      <c r="AS190" s="63" t="s">
        <v>83</v>
      </c>
      <c r="AT190" s="64">
        <v>0</v>
      </c>
      <c r="AU190" s="63" t="s">
        <v>83</v>
      </c>
      <c r="AV190" s="64">
        <v>0</v>
      </c>
      <c r="AW190" s="63" t="s">
        <v>83</v>
      </c>
      <c r="AX190" s="64">
        <v>0</v>
      </c>
      <c r="AY190" s="63" t="s">
        <v>83</v>
      </c>
      <c r="AZ190" s="64">
        <v>0</v>
      </c>
      <c r="BA190" s="63" t="s">
        <v>83</v>
      </c>
      <c r="BB190" s="64">
        <v>0</v>
      </c>
      <c r="BC190" s="63" t="s">
        <v>83</v>
      </c>
      <c r="BD190" s="64">
        <v>0</v>
      </c>
      <c r="BE190" s="13">
        <f t="shared" si="31"/>
        <v>25439684</v>
      </c>
      <c r="BF190" s="59">
        <v>7201407949</v>
      </c>
      <c r="BG190" s="58">
        <v>46035</v>
      </c>
      <c r="BH190" s="59">
        <v>8201408002</v>
      </c>
      <c r="BI190" s="58">
        <v>46037</v>
      </c>
      <c r="BJ190" s="4" t="s">
        <v>89</v>
      </c>
      <c r="BK190" s="4" t="s">
        <v>90</v>
      </c>
      <c r="BL190" s="14" t="s">
        <v>393</v>
      </c>
      <c r="BM190" s="11">
        <f>+VLOOKUP(BL190,Supervisores!A:B,2,0)</f>
        <v>43420806</v>
      </c>
      <c r="BN190" s="16" t="s">
        <v>1575</v>
      </c>
      <c r="BO190" s="16" t="s">
        <v>1576</v>
      </c>
      <c r="BP190" s="58">
        <v>46057</v>
      </c>
      <c r="BQ190" s="65" t="s">
        <v>83</v>
      </c>
      <c r="BR190" s="65" t="s">
        <v>83</v>
      </c>
      <c r="BS190" s="65" t="s">
        <v>83</v>
      </c>
      <c r="BT190" s="65" t="s">
        <v>83</v>
      </c>
      <c r="BU190" s="65" t="s">
        <v>83</v>
      </c>
      <c r="BV190" s="60" t="s">
        <v>95</v>
      </c>
      <c r="BW190" s="67" t="s">
        <v>96</v>
      </c>
      <c r="BX190" s="60">
        <v>8</v>
      </c>
      <c r="BY190" s="15"/>
      <c r="BZ190" s="59"/>
    </row>
    <row r="191" spans="1:78">
      <c r="A191" s="4" t="s">
        <v>76</v>
      </c>
      <c r="B191" s="4">
        <v>190</v>
      </c>
      <c r="C191" s="59"/>
      <c r="D191" s="4" t="str">
        <f t="shared" si="26"/>
        <v>MARLY CARDONA QUINTERO/MARÍA NOHEMY ZULETA MONTOYA/GLADYS ENITH ARREDONDO</v>
      </c>
      <c r="E191" s="60" t="s">
        <v>153</v>
      </c>
      <c r="F191" s="5" t="s">
        <v>78</v>
      </c>
      <c r="G191" s="5" t="s">
        <v>79</v>
      </c>
      <c r="H191" s="5" t="s">
        <v>78</v>
      </c>
      <c r="I191" s="60" t="s">
        <v>362</v>
      </c>
      <c r="J191" s="59">
        <v>3124</v>
      </c>
      <c r="K191" s="58">
        <v>46035</v>
      </c>
      <c r="L191" s="59">
        <v>3843</v>
      </c>
      <c r="M191" s="63">
        <v>89</v>
      </c>
      <c r="N191" s="10">
        <f>+VLOOKUP(M191,Hoja1!A:B,2,0)</f>
        <v>46036</v>
      </c>
      <c r="O191" s="10" t="s">
        <v>1577</v>
      </c>
      <c r="P191" s="11" t="s">
        <v>1578</v>
      </c>
      <c r="Q191" s="18" t="s">
        <v>83</v>
      </c>
      <c r="R191" s="4" t="str">
        <f t="shared" si="27"/>
        <v>PERSONA NATURAL</v>
      </c>
      <c r="S191" s="59">
        <v>43919869</v>
      </c>
      <c r="T191" s="59" t="s">
        <v>1579</v>
      </c>
      <c r="U191" s="61" t="s">
        <v>84</v>
      </c>
      <c r="V191" s="58">
        <v>45849</v>
      </c>
      <c r="W191" s="58">
        <f t="shared" si="34"/>
        <v>46945</v>
      </c>
      <c r="X191" s="59">
        <v>80161507</v>
      </c>
      <c r="Y191" s="59" t="s">
        <v>1580</v>
      </c>
      <c r="Z191" s="59" t="s">
        <v>1581</v>
      </c>
      <c r="AA191" s="4" t="s">
        <v>237</v>
      </c>
      <c r="AB191" s="4" t="s">
        <v>367</v>
      </c>
      <c r="AC191" s="4" t="s">
        <v>368</v>
      </c>
      <c r="AD191" s="58">
        <v>46037</v>
      </c>
      <c r="AE191" s="58">
        <v>46037</v>
      </c>
      <c r="AF191" s="58">
        <v>46037</v>
      </c>
      <c r="AG191" s="58">
        <v>46295</v>
      </c>
      <c r="AH191" s="10" t="e">
        <f>+VLOOKUP(P191,#REF!,5,0)</f>
        <v>#REF!</v>
      </c>
      <c r="AI191" s="4">
        <f t="shared" si="35"/>
        <v>1</v>
      </c>
      <c r="AJ191" s="58">
        <v>46037</v>
      </c>
      <c r="AK191" s="4">
        <f t="shared" si="28"/>
        <v>0</v>
      </c>
      <c r="AL191" s="4">
        <f t="shared" si="29"/>
        <v>256</v>
      </c>
      <c r="AM191" s="12">
        <f>+VLOOKUP(AA191,Honorarios!A:B,2,0)</f>
        <v>8038900</v>
      </c>
      <c r="AN191" s="12">
        <f t="shared" si="30"/>
        <v>68598613.333333328</v>
      </c>
      <c r="AO191" s="59">
        <v>9240301</v>
      </c>
      <c r="AP191" s="62">
        <v>68598613</v>
      </c>
      <c r="AQ191" s="63" t="s">
        <v>83</v>
      </c>
      <c r="AR191" s="64">
        <v>0</v>
      </c>
      <c r="AS191" s="63" t="s">
        <v>83</v>
      </c>
      <c r="AT191" s="64">
        <v>0</v>
      </c>
      <c r="AU191" s="63" t="s">
        <v>83</v>
      </c>
      <c r="AV191" s="64">
        <v>0</v>
      </c>
      <c r="AW191" s="63" t="s">
        <v>83</v>
      </c>
      <c r="AX191" s="64">
        <v>0</v>
      </c>
      <c r="AY191" s="63" t="s">
        <v>83</v>
      </c>
      <c r="AZ191" s="64">
        <v>0</v>
      </c>
      <c r="BA191" s="63" t="s">
        <v>83</v>
      </c>
      <c r="BB191" s="64">
        <v>0</v>
      </c>
      <c r="BC191" s="63" t="s">
        <v>83</v>
      </c>
      <c r="BD191" s="64">
        <v>0</v>
      </c>
      <c r="BE191" s="13">
        <f t="shared" si="31"/>
        <v>68598613</v>
      </c>
      <c r="BF191" s="59">
        <v>7201407866</v>
      </c>
      <c r="BG191" s="58">
        <v>46035</v>
      </c>
      <c r="BH191" s="59">
        <v>8201407968</v>
      </c>
      <c r="BI191" s="58">
        <v>46037</v>
      </c>
      <c r="BJ191" s="4" t="s">
        <v>89</v>
      </c>
      <c r="BK191" s="4" t="s">
        <v>90</v>
      </c>
      <c r="BL191" s="14" t="s">
        <v>343</v>
      </c>
      <c r="BM191" s="11">
        <f>+VLOOKUP(BL191,Supervisores!A:B,2,0)</f>
        <v>52725332</v>
      </c>
      <c r="BN191" s="16" t="s">
        <v>1582</v>
      </c>
      <c r="BO191" s="16" t="s">
        <v>1583</v>
      </c>
      <c r="BP191" s="58">
        <v>46057</v>
      </c>
      <c r="BQ191" s="65">
        <v>46037</v>
      </c>
      <c r="BR191" s="65" t="s">
        <v>1584</v>
      </c>
      <c r="BS191" s="65">
        <v>46037</v>
      </c>
      <c r="BT191" s="65">
        <v>46482</v>
      </c>
      <c r="BU191" s="65">
        <v>46037</v>
      </c>
      <c r="BV191" s="60" t="s">
        <v>95</v>
      </c>
      <c r="BW191" s="67" t="s">
        <v>96</v>
      </c>
      <c r="BX191" s="60">
        <v>10</v>
      </c>
      <c r="BY191" s="16" t="s">
        <v>1585</v>
      </c>
      <c r="BZ191" s="59" t="s">
        <v>1237</v>
      </c>
    </row>
    <row r="192" spans="1:78" hidden="1">
      <c r="A192" s="96" t="s">
        <v>76</v>
      </c>
      <c r="B192" s="96">
        <v>191</v>
      </c>
      <c r="C192" s="96"/>
      <c r="D192" s="54" t="s">
        <v>251</v>
      </c>
      <c r="E192" s="96" t="s">
        <v>251</v>
      </c>
      <c r="F192" s="96" t="s">
        <v>251</v>
      </c>
      <c r="G192" s="96" t="s">
        <v>251</v>
      </c>
      <c r="H192" s="96" t="s">
        <v>251</v>
      </c>
      <c r="I192" s="96" t="s">
        <v>251</v>
      </c>
      <c r="J192" s="96" t="s">
        <v>251</v>
      </c>
      <c r="K192" s="96" t="s">
        <v>251</v>
      </c>
      <c r="L192" s="96" t="s">
        <v>251</v>
      </c>
      <c r="M192" s="96" t="s">
        <v>251</v>
      </c>
      <c r="N192" s="96" t="s">
        <v>251</v>
      </c>
      <c r="O192" s="72" t="e">
        <v>#N/A</v>
      </c>
      <c r="P192" s="97" t="s">
        <v>1586</v>
      </c>
      <c r="Q192" s="72" t="s">
        <v>83</v>
      </c>
      <c r="R192" s="54" t="s">
        <v>251</v>
      </c>
      <c r="S192" s="96" t="s">
        <v>251</v>
      </c>
      <c r="T192" s="96" t="s">
        <v>251</v>
      </c>
      <c r="U192" s="72" t="s">
        <v>251</v>
      </c>
      <c r="V192" s="72" t="s">
        <v>251</v>
      </c>
      <c r="W192" s="72" t="s">
        <v>251</v>
      </c>
      <c r="X192" s="72" t="s">
        <v>251</v>
      </c>
      <c r="Y192" s="72" t="s">
        <v>251</v>
      </c>
      <c r="Z192" s="72" t="s">
        <v>83</v>
      </c>
      <c r="AA192" s="96" t="s">
        <v>251</v>
      </c>
      <c r="AB192" s="96" t="s">
        <v>251</v>
      </c>
      <c r="AC192" s="96" t="s">
        <v>251</v>
      </c>
      <c r="AD192" s="96" t="s">
        <v>251</v>
      </c>
      <c r="AE192" s="96" t="s">
        <v>251</v>
      </c>
      <c r="AF192" s="96" t="s">
        <v>251</v>
      </c>
      <c r="AG192" s="96" t="s">
        <v>251</v>
      </c>
      <c r="AH192" s="96" t="e">
        <f>+VLOOKUP(P192,#REF!,5,0)</f>
        <v>#REF!</v>
      </c>
      <c r="AI192" s="96" t="s">
        <v>251</v>
      </c>
      <c r="AJ192" s="96" t="s">
        <v>251</v>
      </c>
      <c r="AK192" s="96" t="s">
        <v>251</v>
      </c>
      <c r="AL192" s="96" t="s">
        <v>251</v>
      </c>
      <c r="AM192" s="96" t="s">
        <v>251</v>
      </c>
      <c r="AN192" s="96" t="s">
        <v>251</v>
      </c>
      <c r="AO192" s="96" t="s">
        <v>251</v>
      </c>
      <c r="AP192" s="96" t="s">
        <v>251</v>
      </c>
      <c r="AQ192" s="96" t="s">
        <v>251</v>
      </c>
      <c r="AR192" s="96" t="s">
        <v>251</v>
      </c>
      <c r="AS192" s="96" t="s">
        <v>251</v>
      </c>
      <c r="AT192" s="96" t="s">
        <v>251</v>
      </c>
      <c r="AU192" s="96" t="s">
        <v>251</v>
      </c>
      <c r="AV192" s="96" t="s">
        <v>251</v>
      </c>
      <c r="AW192" s="96" t="s">
        <v>251</v>
      </c>
      <c r="AX192" s="96" t="s">
        <v>251</v>
      </c>
      <c r="AY192" s="96" t="s">
        <v>251</v>
      </c>
      <c r="AZ192" s="96" t="s">
        <v>251</v>
      </c>
      <c r="BA192" s="96" t="s">
        <v>251</v>
      </c>
      <c r="BB192" s="96" t="s">
        <v>251</v>
      </c>
      <c r="BC192" s="96" t="s">
        <v>251</v>
      </c>
      <c r="BD192" s="96" t="s">
        <v>251</v>
      </c>
      <c r="BE192" s="96" t="s">
        <v>251</v>
      </c>
      <c r="BF192" s="96" t="s">
        <v>251</v>
      </c>
      <c r="BG192" s="96" t="s">
        <v>251</v>
      </c>
      <c r="BH192" s="96" t="s">
        <v>251</v>
      </c>
      <c r="BI192" s="96" t="s">
        <v>251</v>
      </c>
      <c r="BJ192" s="96" t="s">
        <v>251</v>
      </c>
      <c r="BK192" s="96" t="s">
        <v>251</v>
      </c>
      <c r="BL192" s="96" t="s">
        <v>251</v>
      </c>
      <c r="BM192" s="96" t="s">
        <v>251</v>
      </c>
      <c r="BN192" s="96" t="s">
        <v>251</v>
      </c>
      <c r="BO192" s="96" t="s">
        <v>251</v>
      </c>
      <c r="BP192" s="96" t="s">
        <v>251</v>
      </c>
      <c r="BQ192" s="96" t="s">
        <v>251</v>
      </c>
      <c r="BR192" s="96" t="s">
        <v>251</v>
      </c>
      <c r="BS192" s="96" t="s">
        <v>251</v>
      </c>
      <c r="BT192" s="96" t="s">
        <v>251</v>
      </c>
      <c r="BU192" s="96" t="s">
        <v>251</v>
      </c>
      <c r="BV192" s="96" t="s">
        <v>251</v>
      </c>
      <c r="BW192" s="96" t="s">
        <v>251</v>
      </c>
      <c r="BX192" s="96" t="s">
        <v>251</v>
      </c>
      <c r="BY192" s="96" t="s">
        <v>251</v>
      </c>
      <c r="BZ192" s="96" t="s">
        <v>251</v>
      </c>
    </row>
    <row r="193" spans="1:78">
      <c r="A193" s="4" t="s">
        <v>76</v>
      </c>
      <c r="B193" s="4">
        <v>192</v>
      </c>
      <c r="C193" s="59"/>
      <c r="D193" s="4" t="str">
        <f t="shared" si="26"/>
        <v>MARLY CARDONA QUINTERO/MARÍA NOHEMY ZULETA MONTOYA/GLADYS ENITH ARREDONDO</v>
      </c>
      <c r="E193" s="60" t="s">
        <v>153</v>
      </c>
      <c r="F193" s="5" t="s">
        <v>78</v>
      </c>
      <c r="G193" s="5" t="s">
        <v>79</v>
      </c>
      <c r="H193" s="5" t="s">
        <v>78</v>
      </c>
      <c r="I193" s="60" t="s">
        <v>362</v>
      </c>
      <c r="J193" s="59">
        <v>3127</v>
      </c>
      <c r="K193" s="58">
        <v>46035</v>
      </c>
      <c r="L193" s="59">
        <v>3845</v>
      </c>
      <c r="M193" s="63">
        <v>89</v>
      </c>
      <c r="N193" s="10">
        <f>+VLOOKUP(M193,Hoja1!A:B,2,0)</f>
        <v>46036</v>
      </c>
      <c r="O193" s="109" t="s">
        <v>1587</v>
      </c>
      <c r="P193" s="11" t="s">
        <v>1588</v>
      </c>
      <c r="Q193" s="18" t="s">
        <v>83</v>
      </c>
      <c r="R193" s="4" t="str">
        <f t="shared" si="27"/>
        <v>PERSONA NATURAL</v>
      </c>
      <c r="S193" s="59">
        <v>98764335</v>
      </c>
      <c r="T193" s="59" t="s">
        <v>1589</v>
      </c>
      <c r="U193" s="61" t="s">
        <v>102</v>
      </c>
      <c r="V193" s="58">
        <v>45364</v>
      </c>
      <c r="W193" s="58">
        <f t="shared" ref="W193:W206" si="36">+EDATE(V193,36)</f>
        <v>46459</v>
      </c>
      <c r="X193" s="59">
        <v>80161507</v>
      </c>
      <c r="Y193" s="59" t="s">
        <v>1590</v>
      </c>
      <c r="Z193" s="59" t="s">
        <v>1591</v>
      </c>
      <c r="AA193" s="4" t="s">
        <v>115</v>
      </c>
      <c r="AB193" s="4" t="s">
        <v>367</v>
      </c>
      <c r="AC193" s="4" t="s">
        <v>368</v>
      </c>
      <c r="AD193" s="58">
        <v>46037</v>
      </c>
      <c r="AE193" s="58">
        <v>46037</v>
      </c>
      <c r="AF193" s="58">
        <v>46037</v>
      </c>
      <c r="AG193" s="58">
        <v>46295</v>
      </c>
      <c r="AH193" s="10" t="e">
        <f>+VLOOKUP(P193,#REF!,5,0)</f>
        <v>#REF!</v>
      </c>
      <c r="AI193" s="4">
        <f t="shared" ref="AI193:AI211" si="37">DAYS360(N193,AD193,(FALSE))</f>
        <v>1</v>
      </c>
      <c r="AJ193" s="58">
        <v>46037</v>
      </c>
      <c r="AK193" s="4">
        <f t="shared" si="28"/>
        <v>0</v>
      </c>
      <c r="AL193" s="4">
        <f t="shared" si="29"/>
        <v>256</v>
      </c>
      <c r="AM193" s="12">
        <f>+VLOOKUP(AA193,Honorarios!A:B,2,0)</f>
        <v>4818574</v>
      </c>
      <c r="AN193" s="12">
        <f t="shared" si="30"/>
        <v>41118498.133333333</v>
      </c>
      <c r="AO193" s="59">
        <v>9240301</v>
      </c>
      <c r="AP193" s="62">
        <v>41118498</v>
      </c>
      <c r="AQ193" s="63" t="s">
        <v>83</v>
      </c>
      <c r="AR193" s="64">
        <v>0</v>
      </c>
      <c r="AS193" s="63" t="s">
        <v>83</v>
      </c>
      <c r="AT193" s="64">
        <v>0</v>
      </c>
      <c r="AU193" s="63" t="s">
        <v>83</v>
      </c>
      <c r="AV193" s="64">
        <v>0</v>
      </c>
      <c r="AW193" s="63" t="s">
        <v>83</v>
      </c>
      <c r="AX193" s="64">
        <v>0</v>
      </c>
      <c r="AY193" s="63" t="s">
        <v>83</v>
      </c>
      <c r="AZ193" s="64">
        <v>0</v>
      </c>
      <c r="BA193" s="63" t="s">
        <v>83</v>
      </c>
      <c r="BB193" s="64">
        <v>0</v>
      </c>
      <c r="BC193" s="63" t="s">
        <v>83</v>
      </c>
      <c r="BD193" s="64">
        <v>0</v>
      </c>
      <c r="BE193" s="13">
        <f t="shared" si="31"/>
        <v>41118498</v>
      </c>
      <c r="BF193" s="59">
        <v>7201407869</v>
      </c>
      <c r="BG193" s="58">
        <v>46035</v>
      </c>
      <c r="BH193" s="59">
        <v>8201407969</v>
      </c>
      <c r="BI193" s="58">
        <v>46037</v>
      </c>
      <c r="BJ193" s="4" t="s">
        <v>89</v>
      </c>
      <c r="BK193" s="4" t="s">
        <v>90</v>
      </c>
      <c r="BL193" s="14" t="s">
        <v>343</v>
      </c>
      <c r="BM193" s="11">
        <f>+VLOOKUP(BL193,Supervisores!A:B,2,0)</f>
        <v>52725332</v>
      </c>
      <c r="BN193" s="16" t="s">
        <v>1592</v>
      </c>
      <c r="BO193" s="16" t="s">
        <v>1593</v>
      </c>
      <c r="BP193" s="58">
        <v>46057</v>
      </c>
      <c r="BQ193" s="65" t="s">
        <v>83</v>
      </c>
      <c r="BR193" s="65" t="s">
        <v>83</v>
      </c>
      <c r="BS193" s="65" t="s">
        <v>83</v>
      </c>
      <c r="BT193" s="65" t="s">
        <v>83</v>
      </c>
      <c r="BU193" s="65" t="s">
        <v>83</v>
      </c>
      <c r="BV193" s="60" t="s">
        <v>95</v>
      </c>
      <c r="BW193" s="67" t="s">
        <v>96</v>
      </c>
      <c r="BX193" s="60">
        <v>8</v>
      </c>
      <c r="BY193" s="16" t="s">
        <v>1594</v>
      </c>
      <c r="BZ193" s="59" t="s">
        <v>1237</v>
      </c>
    </row>
    <row r="194" spans="1:78">
      <c r="A194" s="4" t="s">
        <v>1090</v>
      </c>
      <c r="B194" s="4">
        <v>193</v>
      </c>
      <c r="C194" s="59"/>
      <c r="D194" s="4" t="str">
        <f t="shared" si="26"/>
        <v>MARLY CARDONA QUINTERO/MARÍA NOHEMY ZULETA MONTOYA/GLADYS ENITH ARREDONDO</v>
      </c>
      <c r="E194" s="60" t="s">
        <v>153</v>
      </c>
      <c r="F194" s="5" t="s">
        <v>78</v>
      </c>
      <c r="G194" s="60" t="s">
        <v>79</v>
      </c>
      <c r="H194" s="5" t="s">
        <v>78</v>
      </c>
      <c r="I194" s="60" t="s">
        <v>362</v>
      </c>
      <c r="J194" s="59">
        <v>3128</v>
      </c>
      <c r="K194" s="58">
        <v>46035</v>
      </c>
      <c r="L194" s="59">
        <v>3846</v>
      </c>
      <c r="M194" s="63">
        <v>89</v>
      </c>
      <c r="N194" s="58">
        <f>+VLOOKUP(M194,Hoja1!A:B,2,0)</f>
        <v>46036</v>
      </c>
      <c r="O194" s="58" t="s">
        <v>1595</v>
      </c>
      <c r="P194" s="63" t="s">
        <v>1596</v>
      </c>
      <c r="Q194" s="18" t="s">
        <v>83</v>
      </c>
      <c r="R194" s="4" t="str">
        <f t="shared" si="27"/>
        <v>PERSONA NATURAL</v>
      </c>
      <c r="S194" s="59">
        <v>1037667149</v>
      </c>
      <c r="T194" s="59" t="s">
        <v>1597</v>
      </c>
      <c r="U194" s="61" t="s">
        <v>84</v>
      </c>
      <c r="V194" s="58">
        <v>45679</v>
      </c>
      <c r="W194" s="58">
        <f t="shared" si="36"/>
        <v>46774</v>
      </c>
      <c r="X194" s="59">
        <v>93151507</v>
      </c>
      <c r="Y194" s="59" t="s">
        <v>1598</v>
      </c>
      <c r="Z194" s="59" t="s">
        <v>1599</v>
      </c>
      <c r="AA194" s="4" t="s">
        <v>86</v>
      </c>
      <c r="AB194" s="4" t="s">
        <v>367</v>
      </c>
      <c r="AC194" s="4" t="s">
        <v>368</v>
      </c>
      <c r="AD194" s="58">
        <v>46037</v>
      </c>
      <c r="AE194" s="58">
        <v>46037</v>
      </c>
      <c r="AF194" s="58">
        <v>46037</v>
      </c>
      <c r="AG194" s="58">
        <v>46295</v>
      </c>
      <c r="AH194" s="10" t="e">
        <f>+VLOOKUP(P194,#REF!,5,0)</f>
        <v>#REF!</v>
      </c>
      <c r="AI194" s="4">
        <f t="shared" si="37"/>
        <v>1</v>
      </c>
      <c r="AJ194" s="58">
        <v>46037</v>
      </c>
      <c r="AK194" s="4">
        <f t="shared" si="28"/>
        <v>0</v>
      </c>
      <c r="AL194" s="4">
        <f t="shared" si="29"/>
        <v>256</v>
      </c>
      <c r="AM194" s="12">
        <f>+VLOOKUP(AA194,Honorarios!A:B,2,0)</f>
        <v>7308240</v>
      </c>
      <c r="AN194" s="12">
        <f t="shared" si="30"/>
        <v>62363648</v>
      </c>
      <c r="AO194" s="59">
        <v>9240300</v>
      </c>
      <c r="AP194" s="62">
        <v>62363648</v>
      </c>
      <c r="AQ194" s="63" t="s">
        <v>83</v>
      </c>
      <c r="AR194" s="64">
        <v>0</v>
      </c>
      <c r="AS194" s="63" t="s">
        <v>83</v>
      </c>
      <c r="AT194" s="64">
        <v>0</v>
      </c>
      <c r="AU194" s="63" t="s">
        <v>83</v>
      </c>
      <c r="AV194" s="64">
        <v>0</v>
      </c>
      <c r="AW194" s="63" t="s">
        <v>83</v>
      </c>
      <c r="AX194" s="64">
        <v>0</v>
      </c>
      <c r="AY194" s="63" t="s">
        <v>83</v>
      </c>
      <c r="AZ194" s="64">
        <v>0</v>
      </c>
      <c r="BA194" s="63" t="s">
        <v>83</v>
      </c>
      <c r="BB194" s="64">
        <v>0</v>
      </c>
      <c r="BC194" s="63" t="s">
        <v>83</v>
      </c>
      <c r="BD194" s="64">
        <v>0</v>
      </c>
      <c r="BE194" s="13">
        <f t="shared" si="31"/>
        <v>62363648</v>
      </c>
      <c r="BF194" s="59">
        <v>7201407870</v>
      </c>
      <c r="BG194" s="58">
        <v>46035</v>
      </c>
      <c r="BH194" s="59">
        <v>8201407970</v>
      </c>
      <c r="BI194" s="58">
        <v>46037</v>
      </c>
      <c r="BJ194" s="4" t="s">
        <v>89</v>
      </c>
      <c r="BK194" s="4" t="s">
        <v>90</v>
      </c>
      <c r="BL194" s="14" t="s">
        <v>343</v>
      </c>
      <c r="BM194" s="11">
        <f>+VLOOKUP(BL194,Supervisores!A:B,2,0)</f>
        <v>52725332</v>
      </c>
      <c r="BN194" s="15" t="s">
        <v>1600</v>
      </c>
      <c r="BO194" s="16" t="s">
        <v>1601</v>
      </c>
      <c r="BP194" s="58">
        <v>46057</v>
      </c>
      <c r="BQ194" s="65">
        <v>46037</v>
      </c>
      <c r="BR194" s="65" t="s">
        <v>1602</v>
      </c>
      <c r="BS194" s="65">
        <v>46037</v>
      </c>
      <c r="BT194" s="65">
        <v>46482</v>
      </c>
      <c r="BU194" s="65">
        <v>46037</v>
      </c>
      <c r="BV194" s="60" t="s">
        <v>95</v>
      </c>
      <c r="BW194" s="67" t="s">
        <v>96</v>
      </c>
      <c r="BX194" s="60">
        <v>8</v>
      </c>
      <c r="BY194" s="16" t="s">
        <v>1603</v>
      </c>
      <c r="BZ194" s="59" t="s">
        <v>1237</v>
      </c>
    </row>
    <row r="195" spans="1:78">
      <c r="A195" s="4" t="s">
        <v>76</v>
      </c>
      <c r="B195" s="4">
        <v>194</v>
      </c>
      <c r="C195" s="59"/>
      <c r="D195" s="4" t="str">
        <f t="shared" ref="D195:D201" si="38">+CONCATENATE(E195,F195,G195,H195,I195)</f>
        <v>MARLY CARDONA QUINTERO/MARÍA NOHEMY ZULETA MONTOYA/GLADYS ENITH ARREDONDO</v>
      </c>
      <c r="E195" s="60" t="s">
        <v>153</v>
      </c>
      <c r="F195" s="5" t="s">
        <v>78</v>
      </c>
      <c r="G195" s="5" t="s">
        <v>79</v>
      </c>
      <c r="H195" s="5" t="s">
        <v>78</v>
      </c>
      <c r="I195" s="60" t="s">
        <v>362</v>
      </c>
      <c r="J195" s="59">
        <v>3129</v>
      </c>
      <c r="K195" s="58">
        <v>46035</v>
      </c>
      <c r="L195" s="59">
        <v>3847</v>
      </c>
      <c r="M195" s="63">
        <v>89</v>
      </c>
      <c r="N195" s="10">
        <f>+VLOOKUP(M195,Hoja1!A:B,2,0)</f>
        <v>46036</v>
      </c>
      <c r="O195" s="10" t="s">
        <v>1604</v>
      </c>
      <c r="P195" s="11" t="s">
        <v>1605</v>
      </c>
      <c r="Q195" s="18" t="s">
        <v>83</v>
      </c>
      <c r="R195" s="4" t="str">
        <f t="shared" ref="R195:R258" si="39">IF(ISNUMBER(FIND("-",S195)),"PERSONA JURIDICA","PERSONA NATURAL")</f>
        <v>PERSONA NATURAL</v>
      </c>
      <c r="S195" s="59">
        <v>43430449</v>
      </c>
      <c r="T195" s="59" t="s">
        <v>1606</v>
      </c>
      <c r="U195" s="61" t="s">
        <v>84</v>
      </c>
      <c r="V195" s="58">
        <v>45434</v>
      </c>
      <c r="W195" s="58">
        <f t="shared" si="36"/>
        <v>46529</v>
      </c>
      <c r="X195" s="59">
        <v>80161507</v>
      </c>
      <c r="Y195" s="59" t="s">
        <v>1607</v>
      </c>
      <c r="Z195" s="59" t="s">
        <v>1608</v>
      </c>
      <c r="AA195" s="4" t="s">
        <v>86</v>
      </c>
      <c r="AB195" s="4" t="s">
        <v>367</v>
      </c>
      <c r="AC195" s="4" t="s">
        <v>368</v>
      </c>
      <c r="AD195" s="58">
        <v>46037</v>
      </c>
      <c r="AE195" s="58">
        <v>46037</v>
      </c>
      <c r="AF195" s="58">
        <v>46037</v>
      </c>
      <c r="AG195" s="58">
        <v>46203</v>
      </c>
      <c r="AH195" s="10" t="e">
        <f>+VLOOKUP(P195,#REF!,5,0)</f>
        <v>#REF!</v>
      </c>
      <c r="AI195" s="4">
        <f t="shared" si="37"/>
        <v>1</v>
      </c>
      <c r="AJ195" s="58">
        <v>46037</v>
      </c>
      <c r="AK195" s="4">
        <f t="shared" ref="AK195:AK258" si="40">DAYS360(AJ195,AF195,(FALSE))</f>
        <v>0</v>
      </c>
      <c r="AL195" s="4">
        <f t="shared" ref="AL195:AL258" si="41">(YEAR(AG195)-YEAR(AF195))*360 + (MONTH(AG195)-MONTH(AF195))*30 + (DAY(AG195)-DAY(AF195))+1</f>
        <v>166</v>
      </c>
      <c r="AM195" s="12">
        <f>+VLOOKUP(AA195,Honorarios!A:B,2,0)</f>
        <v>7308240</v>
      </c>
      <c r="AN195" s="12">
        <f t="shared" ref="AN195:AN258" si="42">+AM195/30*AL195</f>
        <v>40438928</v>
      </c>
      <c r="AO195" s="59">
        <v>9240302</v>
      </c>
      <c r="AP195" s="62">
        <v>40438928</v>
      </c>
      <c r="AQ195" s="63" t="s">
        <v>83</v>
      </c>
      <c r="AR195" s="64">
        <v>0</v>
      </c>
      <c r="AS195" s="63" t="s">
        <v>83</v>
      </c>
      <c r="AT195" s="64">
        <v>0</v>
      </c>
      <c r="AU195" s="63" t="s">
        <v>83</v>
      </c>
      <c r="AV195" s="64">
        <v>0</v>
      </c>
      <c r="AW195" s="63" t="s">
        <v>83</v>
      </c>
      <c r="AX195" s="64">
        <v>0</v>
      </c>
      <c r="AY195" s="63" t="s">
        <v>83</v>
      </c>
      <c r="AZ195" s="64">
        <v>0</v>
      </c>
      <c r="BA195" s="63" t="s">
        <v>83</v>
      </c>
      <c r="BB195" s="64">
        <v>0</v>
      </c>
      <c r="BC195" s="63" t="s">
        <v>83</v>
      </c>
      <c r="BD195" s="64">
        <v>0</v>
      </c>
      <c r="BE195" s="13">
        <f t="shared" ref="BE195:BE258" si="43">+SUM(BD195,BB195,AZ195,AX195,AV195,AT195,AR195,AP195)</f>
        <v>40438928</v>
      </c>
      <c r="BF195" s="59">
        <v>7201407871</v>
      </c>
      <c r="BG195" s="58">
        <v>46035</v>
      </c>
      <c r="BH195" s="59">
        <v>8201407971</v>
      </c>
      <c r="BI195" s="58">
        <v>46037</v>
      </c>
      <c r="BJ195" s="4" t="s">
        <v>89</v>
      </c>
      <c r="BK195" s="4" t="s">
        <v>90</v>
      </c>
      <c r="BL195" s="14" t="s">
        <v>343</v>
      </c>
      <c r="BM195" s="11">
        <f>+VLOOKUP(BL195,Supervisores!A:B,2,0)</f>
        <v>52725332</v>
      </c>
      <c r="BN195" s="16" t="s">
        <v>1609</v>
      </c>
      <c r="BO195" s="16" t="s">
        <v>1610</v>
      </c>
      <c r="BP195" s="58">
        <v>46057</v>
      </c>
      <c r="BQ195" s="65" t="s">
        <v>83</v>
      </c>
      <c r="BR195" s="65" t="s">
        <v>83</v>
      </c>
      <c r="BS195" s="65" t="s">
        <v>83</v>
      </c>
      <c r="BT195" s="65" t="s">
        <v>83</v>
      </c>
      <c r="BU195" s="65" t="s">
        <v>83</v>
      </c>
      <c r="BV195" s="60" t="s">
        <v>95</v>
      </c>
      <c r="BW195" s="67" t="s">
        <v>96</v>
      </c>
      <c r="BX195" s="60">
        <v>8</v>
      </c>
      <c r="BY195" s="16" t="s">
        <v>1611</v>
      </c>
      <c r="BZ195" s="59" t="s">
        <v>1612</v>
      </c>
    </row>
    <row r="196" spans="1:78">
      <c r="A196" s="4" t="s">
        <v>76</v>
      </c>
      <c r="B196" s="4">
        <v>195</v>
      </c>
      <c r="C196" s="59"/>
      <c r="D196" s="4" t="str">
        <f t="shared" si="38"/>
        <v>MARLY CARDONA QUINTERO/MARÍA NOHEMY ZULETA MONTOYA/GLADYS ENITH ARREDONDO</v>
      </c>
      <c r="E196" s="60" t="s">
        <v>153</v>
      </c>
      <c r="F196" s="5" t="s">
        <v>78</v>
      </c>
      <c r="G196" s="60" t="s">
        <v>79</v>
      </c>
      <c r="H196" s="5" t="s">
        <v>78</v>
      </c>
      <c r="I196" s="60" t="s">
        <v>362</v>
      </c>
      <c r="J196" s="59">
        <v>3130</v>
      </c>
      <c r="K196" s="58">
        <v>46035</v>
      </c>
      <c r="L196" s="59">
        <v>3848</v>
      </c>
      <c r="M196" s="63">
        <v>89</v>
      </c>
      <c r="N196" s="10">
        <f>+VLOOKUP(M196,Hoja1!A:B,2,0)</f>
        <v>46036</v>
      </c>
      <c r="O196" s="10" t="s">
        <v>1613</v>
      </c>
      <c r="P196" s="11" t="s">
        <v>1614</v>
      </c>
      <c r="Q196" s="18" t="s">
        <v>83</v>
      </c>
      <c r="R196" s="4" t="str">
        <f t="shared" si="39"/>
        <v>PERSONA NATURAL</v>
      </c>
      <c r="S196" s="59">
        <v>1128469293</v>
      </c>
      <c r="T196" s="110" t="s">
        <v>1615</v>
      </c>
      <c r="U196" s="61" t="s">
        <v>102</v>
      </c>
      <c r="V196" s="58">
        <v>45783</v>
      </c>
      <c r="W196" s="58">
        <f t="shared" si="36"/>
        <v>46879</v>
      </c>
      <c r="X196" s="59">
        <v>93151507</v>
      </c>
      <c r="Y196" s="59" t="s">
        <v>1616</v>
      </c>
      <c r="Z196" s="59" t="s">
        <v>1617</v>
      </c>
      <c r="AA196" s="4" t="s">
        <v>115</v>
      </c>
      <c r="AB196" s="4" t="s">
        <v>367</v>
      </c>
      <c r="AC196" s="4" t="s">
        <v>368</v>
      </c>
      <c r="AD196" s="58">
        <v>46037</v>
      </c>
      <c r="AE196" s="58">
        <v>46037</v>
      </c>
      <c r="AF196" s="58">
        <v>46037</v>
      </c>
      <c r="AG196" s="58">
        <v>46295</v>
      </c>
      <c r="AH196" s="10" t="e">
        <f>+VLOOKUP(P196,#REF!,5,0)</f>
        <v>#REF!</v>
      </c>
      <c r="AI196" s="4">
        <f t="shared" si="37"/>
        <v>1</v>
      </c>
      <c r="AJ196" s="58">
        <v>46037</v>
      </c>
      <c r="AK196" s="4">
        <f t="shared" si="40"/>
        <v>0</v>
      </c>
      <c r="AL196" s="4">
        <f t="shared" si="41"/>
        <v>256</v>
      </c>
      <c r="AM196" s="12">
        <f>+VLOOKUP(AA196,Honorarios!A:B,2,0)</f>
        <v>4818574</v>
      </c>
      <c r="AN196" s="12">
        <f t="shared" si="42"/>
        <v>41118498.133333333</v>
      </c>
      <c r="AO196" s="59">
        <v>9240297</v>
      </c>
      <c r="AP196" s="62">
        <v>41118498.133333333</v>
      </c>
      <c r="AQ196" s="63" t="s">
        <v>83</v>
      </c>
      <c r="AR196" s="64">
        <v>0</v>
      </c>
      <c r="AS196" s="63" t="s">
        <v>83</v>
      </c>
      <c r="AT196" s="64">
        <v>0</v>
      </c>
      <c r="AU196" s="63" t="s">
        <v>83</v>
      </c>
      <c r="AV196" s="64">
        <v>0</v>
      </c>
      <c r="AW196" s="63" t="s">
        <v>83</v>
      </c>
      <c r="AX196" s="64">
        <v>0</v>
      </c>
      <c r="AY196" s="63" t="s">
        <v>83</v>
      </c>
      <c r="AZ196" s="64">
        <v>0</v>
      </c>
      <c r="BA196" s="63" t="s">
        <v>83</v>
      </c>
      <c r="BB196" s="64">
        <v>0</v>
      </c>
      <c r="BC196" s="63" t="s">
        <v>83</v>
      </c>
      <c r="BD196" s="64">
        <v>0</v>
      </c>
      <c r="BE196" s="13">
        <f t="shared" si="43"/>
        <v>41118498.133333333</v>
      </c>
      <c r="BF196" s="59">
        <v>7201407872</v>
      </c>
      <c r="BG196" s="58">
        <v>46035</v>
      </c>
      <c r="BH196" s="59">
        <v>8201407972</v>
      </c>
      <c r="BI196" s="58">
        <v>46037</v>
      </c>
      <c r="BJ196" s="4" t="s">
        <v>89</v>
      </c>
      <c r="BK196" s="4" t="s">
        <v>90</v>
      </c>
      <c r="BL196" s="14" t="s">
        <v>343</v>
      </c>
      <c r="BM196" s="11">
        <f>+VLOOKUP(BL196,Supervisores!A:B,2,0)</f>
        <v>52725332</v>
      </c>
      <c r="BN196" s="15" t="s">
        <v>1618</v>
      </c>
      <c r="BO196" s="16" t="s">
        <v>1619</v>
      </c>
      <c r="BP196" s="58">
        <v>46057</v>
      </c>
      <c r="BQ196" s="65" t="s">
        <v>83</v>
      </c>
      <c r="BR196" s="65" t="s">
        <v>83</v>
      </c>
      <c r="BS196" s="65" t="s">
        <v>83</v>
      </c>
      <c r="BT196" s="65" t="s">
        <v>83</v>
      </c>
      <c r="BU196" s="65" t="s">
        <v>83</v>
      </c>
      <c r="BV196" s="60" t="s">
        <v>95</v>
      </c>
      <c r="BW196" s="67" t="s">
        <v>96</v>
      </c>
      <c r="BX196" s="60">
        <v>8</v>
      </c>
      <c r="BY196" s="16" t="s">
        <v>1620</v>
      </c>
      <c r="BZ196" s="59" t="s">
        <v>1612</v>
      </c>
    </row>
    <row r="197" spans="1:78">
      <c r="A197" s="4" t="s">
        <v>76</v>
      </c>
      <c r="B197" s="4">
        <v>196</v>
      </c>
      <c r="C197" s="59"/>
      <c r="D197" s="4" t="str">
        <f t="shared" si="38"/>
        <v>MARLY CARDONA QUINTERO/MARÍA NOHEMY ZULETA MONTOYA/GLADYS ENITH ARREDONDO</v>
      </c>
      <c r="E197" s="60" t="s">
        <v>153</v>
      </c>
      <c r="F197" s="5" t="s">
        <v>78</v>
      </c>
      <c r="G197" s="5" t="s">
        <v>79</v>
      </c>
      <c r="H197" s="5" t="s">
        <v>78</v>
      </c>
      <c r="I197" s="60" t="s">
        <v>362</v>
      </c>
      <c r="J197" s="59">
        <v>3132</v>
      </c>
      <c r="K197" s="58">
        <v>46035</v>
      </c>
      <c r="L197" s="59">
        <v>3849</v>
      </c>
      <c r="M197" s="63">
        <v>89</v>
      </c>
      <c r="N197" s="10">
        <f>+VLOOKUP(M197,Hoja1!A:B,2,0)</f>
        <v>46036</v>
      </c>
      <c r="O197" s="10" t="s">
        <v>1621</v>
      </c>
      <c r="P197" s="11" t="s">
        <v>1622</v>
      </c>
      <c r="Q197" s="18" t="s">
        <v>83</v>
      </c>
      <c r="R197" s="4" t="str">
        <f t="shared" si="39"/>
        <v>PERSONA NATURAL</v>
      </c>
      <c r="S197" s="59">
        <v>1025641915</v>
      </c>
      <c r="T197" s="59" t="s">
        <v>1623</v>
      </c>
      <c r="U197" s="61" t="s">
        <v>84</v>
      </c>
      <c r="V197" s="58">
        <v>45567</v>
      </c>
      <c r="W197" s="58">
        <f t="shared" si="36"/>
        <v>46662</v>
      </c>
      <c r="X197" s="59">
        <v>80161507</v>
      </c>
      <c r="Y197" s="59" t="s">
        <v>1624</v>
      </c>
      <c r="Z197" s="59" t="s">
        <v>1625</v>
      </c>
      <c r="AA197" s="4" t="s">
        <v>219</v>
      </c>
      <c r="AB197" s="4" t="s">
        <v>367</v>
      </c>
      <c r="AC197" s="4" t="s">
        <v>368</v>
      </c>
      <c r="AD197" s="58">
        <v>46037</v>
      </c>
      <c r="AE197" s="58">
        <v>46037</v>
      </c>
      <c r="AF197" s="58">
        <v>46037</v>
      </c>
      <c r="AG197" s="58">
        <v>46203</v>
      </c>
      <c r="AH197" s="10" t="e">
        <f>+VLOOKUP(P197,#REF!,5,0)</f>
        <v>#REF!</v>
      </c>
      <c r="AI197" s="4">
        <f t="shared" si="37"/>
        <v>1</v>
      </c>
      <c r="AJ197" s="58">
        <v>46037</v>
      </c>
      <c r="AK197" s="4">
        <f t="shared" si="40"/>
        <v>0</v>
      </c>
      <c r="AL197" s="4">
        <f t="shared" si="41"/>
        <v>166</v>
      </c>
      <c r="AM197" s="12">
        <f>+VLOOKUP(AA197,Honorarios!A:B,2,0)</f>
        <v>3694240</v>
      </c>
      <c r="AN197" s="12">
        <f t="shared" si="42"/>
        <v>20441461.333333332</v>
      </c>
      <c r="AO197" s="59">
        <v>9240297</v>
      </c>
      <c r="AP197" s="62">
        <v>20441461</v>
      </c>
      <c r="AQ197" s="63" t="s">
        <v>83</v>
      </c>
      <c r="AR197" s="64">
        <v>0</v>
      </c>
      <c r="AS197" s="63" t="s">
        <v>83</v>
      </c>
      <c r="AT197" s="64">
        <v>0</v>
      </c>
      <c r="AU197" s="63" t="s">
        <v>83</v>
      </c>
      <c r="AV197" s="64">
        <v>0</v>
      </c>
      <c r="AW197" s="63" t="s">
        <v>83</v>
      </c>
      <c r="AX197" s="64">
        <v>0</v>
      </c>
      <c r="AY197" s="63" t="s">
        <v>83</v>
      </c>
      <c r="AZ197" s="64">
        <v>0</v>
      </c>
      <c r="BA197" s="63" t="s">
        <v>83</v>
      </c>
      <c r="BB197" s="64">
        <v>0</v>
      </c>
      <c r="BC197" s="63" t="s">
        <v>83</v>
      </c>
      <c r="BD197" s="64">
        <v>0</v>
      </c>
      <c r="BE197" s="13">
        <f t="shared" si="43"/>
        <v>20441461</v>
      </c>
      <c r="BF197" s="59">
        <v>7201407874</v>
      </c>
      <c r="BG197" s="58">
        <v>46035</v>
      </c>
      <c r="BH197" s="59">
        <v>8201407973</v>
      </c>
      <c r="BI197" s="58">
        <v>46037</v>
      </c>
      <c r="BJ197" s="4" t="s">
        <v>89</v>
      </c>
      <c r="BK197" s="4" t="s">
        <v>90</v>
      </c>
      <c r="BL197" s="14" t="s">
        <v>343</v>
      </c>
      <c r="BM197" s="11">
        <f>+VLOOKUP(BL197,Supervisores!A:B,2,0)</f>
        <v>52725332</v>
      </c>
      <c r="BN197" s="16" t="s">
        <v>1626</v>
      </c>
      <c r="BO197" s="16" t="s">
        <v>1627</v>
      </c>
      <c r="BP197" s="58">
        <v>46057</v>
      </c>
      <c r="BQ197" s="65" t="s">
        <v>83</v>
      </c>
      <c r="BR197" s="65" t="s">
        <v>83</v>
      </c>
      <c r="BS197" s="65" t="s">
        <v>83</v>
      </c>
      <c r="BT197" s="65" t="s">
        <v>83</v>
      </c>
      <c r="BU197" s="65" t="s">
        <v>83</v>
      </c>
      <c r="BV197" s="60" t="s">
        <v>95</v>
      </c>
      <c r="BW197" s="67" t="s">
        <v>96</v>
      </c>
      <c r="BX197" s="60">
        <v>8</v>
      </c>
      <c r="BY197" s="16" t="s">
        <v>1628</v>
      </c>
      <c r="BZ197" s="59" t="s">
        <v>1612</v>
      </c>
    </row>
    <row r="198" spans="1:78">
      <c r="A198" s="4" t="s">
        <v>76</v>
      </c>
      <c r="B198" s="4">
        <v>197</v>
      </c>
      <c r="C198" s="59"/>
      <c r="D198" s="4" t="str">
        <f t="shared" si="38"/>
        <v>MARLY CARDONA QUINTERO/MARÍA NOHEMY ZULETA MONTOYA/GLADYS ENITH ARREDONDO</v>
      </c>
      <c r="E198" s="60" t="s">
        <v>153</v>
      </c>
      <c r="F198" s="5" t="s">
        <v>78</v>
      </c>
      <c r="G198" s="5" t="s">
        <v>79</v>
      </c>
      <c r="H198" s="5" t="s">
        <v>78</v>
      </c>
      <c r="I198" s="60" t="s">
        <v>362</v>
      </c>
      <c r="J198" s="59">
        <v>3133</v>
      </c>
      <c r="K198" s="58">
        <v>46035</v>
      </c>
      <c r="L198" s="59">
        <v>3850</v>
      </c>
      <c r="M198" s="63">
        <v>89</v>
      </c>
      <c r="N198" s="10">
        <f>+VLOOKUP(M198,Hoja1!A:B,2,0)</f>
        <v>46036</v>
      </c>
      <c r="O198" s="10" t="s">
        <v>1629</v>
      </c>
      <c r="P198" s="11" t="s">
        <v>1630</v>
      </c>
      <c r="Q198" s="18" t="s">
        <v>83</v>
      </c>
      <c r="R198" s="4" t="str">
        <f t="shared" si="39"/>
        <v>PERSONA NATURAL</v>
      </c>
      <c r="S198" s="59">
        <v>1017223729</v>
      </c>
      <c r="T198" s="59" t="s">
        <v>1631</v>
      </c>
      <c r="U198" s="61" t="s">
        <v>102</v>
      </c>
      <c r="V198" s="58">
        <v>45517</v>
      </c>
      <c r="W198" s="58">
        <f t="shared" si="36"/>
        <v>46612</v>
      </c>
      <c r="X198" s="59">
        <v>80161507</v>
      </c>
      <c r="Y198" s="59" t="s">
        <v>1632</v>
      </c>
      <c r="Z198" s="59" t="s">
        <v>1633</v>
      </c>
      <c r="AA198" s="4" t="s">
        <v>149</v>
      </c>
      <c r="AB198" s="4" t="s">
        <v>367</v>
      </c>
      <c r="AC198" s="4" t="s">
        <v>368</v>
      </c>
      <c r="AD198" s="58">
        <v>46037</v>
      </c>
      <c r="AE198" s="58">
        <v>46037</v>
      </c>
      <c r="AF198" s="58">
        <v>46037</v>
      </c>
      <c r="AG198" s="58">
        <v>46295</v>
      </c>
      <c r="AH198" s="10" t="e">
        <f>+VLOOKUP(P198,#REF!,5,0)</f>
        <v>#REF!</v>
      </c>
      <c r="AI198" s="4">
        <f t="shared" si="37"/>
        <v>1</v>
      </c>
      <c r="AJ198" s="58">
        <v>46037</v>
      </c>
      <c r="AK198" s="4">
        <f t="shared" si="40"/>
        <v>0</v>
      </c>
      <c r="AL198" s="4">
        <f t="shared" si="41"/>
        <v>256</v>
      </c>
      <c r="AM198" s="12">
        <f>+VLOOKUP(AA198,Honorarios!A:B,2,0)</f>
        <v>5846908</v>
      </c>
      <c r="AN198" s="12">
        <f t="shared" si="42"/>
        <v>49893614.93333333</v>
      </c>
      <c r="AO198" s="59">
        <v>9240297</v>
      </c>
      <c r="AP198" s="62">
        <v>49893615</v>
      </c>
      <c r="AQ198" s="63" t="s">
        <v>83</v>
      </c>
      <c r="AR198" s="64">
        <v>0</v>
      </c>
      <c r="AS198" s="63" t="s">
        <v>83</v>
      </c>
      <c r="AT198" s="64">
        <v>0</v>
      </c>
      <c r="AU198" s="63" t="s">
        <v>83</v>
      </c>
      <c r="AV198" s="64">
        <v>0</v>
      </c>
      <c r="AW198" s="63" t="s">
        <v>83</v>
      </c>
      <c r="AX198" s="64">
        <v>0</v>
      </c>
      <c r="AY198" s="63" t="s">
        <v>83</v>
      </c>
      <c r="AZ198" s="64">
        <v>0</v>
      </c>
      <c r="BA198" s="63" t="s">
        <v>83</v>
      </c>
      <c r="BB198" s="64">
        <v>0</v>
      </c>
      <c r="BC198" s="63" t="s">
        <v>83</v>
      </c>
      <c r="BD198" s="64">
        <v>0</v>
      </c>
      <c r="BE198" s="13">
        <f t="shared" si="43"/>
        <v>49893615</v>
      </c>
      <c r="BF198" s="59">
        <v>7201407875</v>
      </c>
      <c r="BG198" s="58">
        <v>46035</v>
      </c>
      <c r="BH198" s="59">
        <v>8201407974</v>
      </c>
      <c r="BI198" s="58">
        <v>46037</v>
      </c>
      <c r="BJ198" s="4" t="s">
        <v>89</v>
      </c>
      <c r="BK198" s="4" t="s">
        <v>90</v>
      </c>
      <c r="BL198" s="14" t="s">
        <v>343</v>
      </c>
      <c r="BM198" s="11">
        <f>+VLOOKUP(BL198,Supervisores!A:B,2,0)</f>
        <v>52725332</v>
      </c>
      <c r="BN198" s="16" t="s">
        <v>1634</v>
      </c>
      <c r="BO198" s="16" t="s">
        <v>1635</v>
      </c>
      <c r="BP198" s="58">
        <v>46057</v>
      </c>
      <c r="BQ198" s="65">
        <v>46037</v>
      </c>
      <c r="BR198" s="65" t="s">
        <v>1636</v>
      </c>
      <c r="BS198" s="65">
        <v>46037</v>
      </c>
      <c r="BT198" s="65">
        <v>46482</v>
      </c>
      <c r="BU198" s="65">
        <v>46037</v>
      </c>
      <c r="BV198" s="60" t="s">
        <v>95</v>
      </c>
      <c r="BW198" s="67" t="s">
        <v>96</v>
      </c>
      <c r="BX198" s="60">
        <v>10</v>
      </c>
      <c r="BY198" s="16" t="s">
        <v>1637</v>
      </c>
      <c r="BZ198" s="59" t="s">
        <v>1612</v>
      </c>
    </row>
    <row r="199" spans="1:78">
      <c r="A199" s="4" t="s">
        <v>76</v>
      </c>
      <c r="B199" s="4">
        <v>198</v>
      </c>
      <c r="C199" s="59"/>
      <c r="D199" s="4" t="str">
        <f t="shared" si="38"/>
        <v>JOHNATTAN STEVEN OROZCO/JUAN PABLO GARCIA BEDOYA/SANTIAGO LOPEZ JIMENEZ</v>
      </c>
      <c r="E199" s="60" t="s">
        <v>77</v>
      </c>
      <c r="F199" s="5" t="s">
        <v>78</v>
      </c>
      <c r="G199" s="60" t="s">
        <v>165</v>
      </c>
      <c r="H199" s="5" t="s">
        <v>78</v>
      </c>
      <c r="I199" s="60" t="s">
        <v>1207</v>
      </c>
      <c r="J199" s="59">
        <v>3189</v>
      </c>
      <c r="K199" s="58">
        <v>46035</v>
      </c>
      <c r="L199" s="59">
        <v>3851</v>
      </c>
      <c r="M199" s="63">
        <v>89</v>
      </c>
      <c r="N199" s="10">
        <f>+VLOOKUP(M199,Hoja1!A:B,2,0)</f>
        <v>46036</v>
      </c>
      <c r="O199" s="10" t="s">
        <v>1638</v>
      </c>
      <c r="P199" s="11" t="s">
        <v>1639</v>
      </c>
      <c r="Q199" s="18" t="s">
        <v>83</v>
      </c>
      <c r="R199" s="4" t="str">
        <f t="shared" si="39"/>
        <v>PERSONA NATURAL</v>
      </c>
      <c r="S199" s="59">
        <v>1017272503</v>
      </c>
      <c r="T199" s="59" t="s">
        <v>1640</v>
      </c>
      <c r="U199" s="61" t="s">
        <v>102</v>
      </c>
      <c r="V199" s="58">
        <v>45882</v>
      </c>
      <c r="W199" s="58">
        <f t="shared" si="36"/>
        <v>46978</v>
      </c>
      <c r="X199" s="59">
        <v>80161507</v>
      </c>
      <c r="Y199" s="59" t="s">
        <v>1641</v>
      </c>
      <c r="Z199" s="59" t="s">
        <v>1642</v>
      </c>
      <c r="AA199" s="4" t="s">
        <v>219</v>
      </c>
      <c r="AB199" s="4" t="s">
        <v>87</v>
      </c>
      <c r="AC199" s="4" t="s">
        <v>159</v>
      </c>
      <c r="AD199" s="58">
        <v>46037</v>
      </c>
      <c r="AE199" s="58">
        <v>46037</v>
      </c>
      <c r="AF199" s="58">
        <v>46037</v>
      </c>
      <c r="AG199" s="58">
        <v>46295</v>
      </c>
      <c r="AH199" s="10" t="e">
        <f>+VLOOKUP(P199,#REF!,5,0)</f>
        <v>#REF!</v>
      </c>
      <c r="AI199" s="4">
        <f t="shared" si="37"/>
        <v>1</v>
      </c>
      <c r="AJ199" s="58">
        <v>46037</v>
      </c>
      <c r="AK199" s="4">
        <f t="shared" si="40"/>
        <v>0</v>
      </c>
      <c r="AL199" s="4">
        <f t="shared" si="41"/>
        <v>256</v>
      </c>
      <c r="AM199" s="12">
        <f>+VLOOKUP(AA199,Honorarios!A:B,2,0)</f>
        <v>3694240</v>
      </c>
      <c r="AN199" s="12">
        <f t="shared" si="42"/>
        <v>31524181.333333332</v>
      </c>
      <c r="AO199" s="59">
        <v>9240298</v>
      </c>
      <c r="AP199" s="62">
        <v>31524181</v>
      </c>
      <c r="AQ199" s="63" t="s">
        <v>83</v>
      </c>
      <c r="AR199" s="64">
        <v>0</v>
      </c>
      <c r="AS199" s="63" t="s">
        <v>83</v>
      </c>
      <c r="AT199" s="64">
        <v>0</v>
      </c>
      <c r="AU199" s="63" t="s">
        <v>83</v>
      </c>
      <c r="AV199" s="64">
        <v>0</v>
      </c>
      <c r="AW199" s="63" t="s">
        <v>83</v>
      </c>
      <c r="AX199" s="64">
        <v>0</v>
      </c>
      <c r="AY199" s="63" t="s">
        <v>83</v>
      </c>
      <c r="AZ199" s="64">
        <v>0</v>
      </c>
      <c r="BA199" s="63" t="s">
        <v>83</v>
      </c>
      <c r="BB199" s="64">
        <v>0</v>
      </c>
      <c r="BC199" s="63" t="s">
        <v>83</v>
      </c>
      <c r="BD199" s="64">
        <v>0</v>
      </c>
      <c r="BE199" s="13">
        <f t="shared" si="43"/>
        <v>31524181</v>
      </c>
      <c r="BF199" s="59">
        <v>7201407931</v>
      </c>
      <c r="BG199" s="58">
        <v>46035</v>
      </c>
      <c r="BH199" s="59">
        <v>8201407987</v>
      </c>
      <c r="BI199" s="58">
        <v>46037</v>
      </c>
      <c r="BJ199" s="4" t="s">
        <v>89</v>
      </c>
      <c r="BK199" s="4" t="s">
        <v>90</v>
      </c>
      <c r="BL199" s="14" t="s">
        <v>393</v>
      </c>
      <c r="BM199" s="11">
        <f>+VLOOKUP(BL199,Supervisores!A:B,2,0)</f>
        <v>43420806</v>
      </c>
      <c r="BN199" s="16" t="s">
        <v>1643</v>
      </c>
      <c r="BO199" s="16" t="s">
        <v>1644</v>
      </c>
      <c r="BP199" s="58">
        <v>46057</v>
      </c>
      <c r="BQ199" s="65" t="s">
        <v>83</v>
      </c>
      <c r="BR199" s="65" t="s">
        <v>83</v>
      </c>
      <c r="BS199" s="65" t="s">
        <v>83</v>
      </c>
      <c r="BT199" s="65" t="s">
        <v>83</v>
      </c>
      <c r="BU199" s="65" t="s">
        <v>83</v>
      </c>
      <c r="BV199" s="60" t="s">
        <v>95</v>
      </c>
      <c r="BW199" s="67" t="s">
        <v>96</v>
      </c>
      <c r="BX199" s="60">
        <v>8</v>
      </c>
      <c r="BY199" s="15"/>
      <c r="BZ199" s="59"/>
    </row>
    <row r="200" spans="1:78">
      <c r="A200" s="4" t="s">
        <v>76</v>
      </c>
      <c r="B200" s="4">
        <v>199</v>
      </c>
      <c r="C200" s="59"/>
      <c r="D200" s="4" t="str">
        <f t="shared" si="38"/>
        <v>JOHNATTAN STEVEN OROZCO/JUAN PABLO GARCIA BEDOYA/SANTIAGO LOPEZ JIMENEZ</v>
      </c>
      <c r="E200" s="60" t="s">
        <v>77</v>
      </c>
      <c r="F200" s="5" t="s">
        <v>78</v>
      </c>
      <c r="G200" s="60" t="s">
        <v>165</v>
      </c>
      <c r="H200" s="5" t="s">
        <v>78</v>
      </c>
      <c r="I200" s="60" t="s">
        <v>1207</v>
      </c>
      <c r="J200" s="59">
        <v>3190</v>
      </c>
      <c r="K200" s="58">
        <v>46035</v>
      </c>
      <c r="L200" s="59">
        <v>3852</v>
      </c>
      <c r="M200" s="63">
        <v>89</v>
      </c>
      <c r="N200" s="10">
        <f>+VLOOKUP(M200,Hoja1!A:B,2,0)</f>
        <v>46036</v>
      </c>
      <c r="O200" s="10" t="s">
        <v>1645</v>
      </c>
      <c r="P200" s="11" t="s">
        <v>1646</v>
      </c>
      <c r="Q200" s="18" t="s">
        <v>83</v>
      </c>
      <c r="R200" s="4" t="str">
        <f t="shared" si="39"/>
        <v>PERSONA NATURAL</v>
      </c>
      <c r="S200" s="59">
        <v>3383468</v>
      </c>
      <c r="T200" s="59" t="s">
        <v>1647</v>
      </c>
      <c r="U200" s="61" t="s">
        <v>102</v>
      </c>
      <c r="V200" s="58">
        <v>45374</v>
      </c>
      <c r="W200" s="58">
        <f t="shared" si="36"/>
        <v>46469</v>
      </c>
      <c r="X200" s="59">
        <v>93151507</v>
      </c>
      <c r="Y200" s="59" t="s">
        <v>1648</v>
      </c>
      <c r="Z200" s="59" t="s">
        <v>1649</v>
      </c>
      <c r="AA200" s="4" t="s">
        <v>266</v>
      </c>
      <c r="AB200" s="4" t="s">
        <v>87</v>
      </c>
      <c r="AC200" s="4" t="s">
        <v>805</v>
      </c>
      <c r="AD200" s="58">
        <v>46037</v>
      </c>
      <c r="AE200" s="58">
        <v>46037</v>
      </c>
      <c r="AF200" s="58">
        <v>46037</v>
      </c>
      <c r="AG200" s="58">
        <v>46295</v>
      </c>
      <c r="AH200" s="10" t="e">
        <f>+VLOOKUP(P200,#REF!,5,0)</f>
        <v>#REF!</v>
      </c>
      <c r="AI200" s="4">
        <f t="shared" si="37"/>
        <v>1</v>
      </c>
      <c r="AJ200" s="58">
        <v>46037</v>
      </c>
      <c r="AK200" s="4">
        <f t="shared" si="40"/>
        <v>0</v>
      </c>
      <c r="AL200" s="4">
        <f t="shared" si="41"/>
        <v>256</v>
      </c>
      <c r="AM200" s="12">
        <f>+VLOOKUP(AA200,Honorarios!A:B,2,0)</f>
        <v>8769565</v>
      </c>
      <c r="AN200" s="12">
        <f t="shared" si="42"/>
        <v>74833621.333333328</v>
      </c>
      <c r="AO200" s="59">
        <v>9240302</v>
      </c>
      <c r="AP200" s="62">
        <v>74833621</v>
      </c>
      <c r="AQ200" s="63" t="s">
        <v>83</v>
      </c>
      <c r="AR200" s="64">
        <v>0</v>
      </c>
      <c r="AS200" s="63" t="s">
        <v>83</v>
      </c>
      <c r="AT200" s="64">
        <v>0</v>
      </c>
      <c r="AU200" s="63" t="s">
        <v>83</v>
      </c>
      <c r="AV200" s="64">
        <v>0</v>
      </c>
      <c r="AW200" s="63" t="s">
        <v>83</v>
      </c>
      <c r="AX200" s="64">
        <v>0</v>
      </c>
      <c r="AY200" s="63" t="s">
        <v>83</v>
      </c>
      <c r="AZ200" s="64">
        <v>0</v>
      </c>
      <c r="BA200" s="63" t="s">
        <v>83</v>
      </c>
      <c r="BB200" s="64">
        <v>0</v>
      </c>
      <c r="BC200" s="63" t="s">
        <v>83</v>
      </c>
      <c r="BD200" s="64">
        <v>0</v>
      </c>
      <c r="BE200" s="13">
        <f t="shared" si="43"/>
        <v>74833621</v>
      </c>
      <c r="BF200" s="59">
        <v>7201407932</v>
      </c>
      <c r="BG200" s="58">
        <v>46035</v>
      </c>
      <c r="BH200" s="59">
        <v>8201407988</v>
      </c>
      <c r="BI200" s="58">
        <v>46037</v>
      </c>
      <c r="BJ200" s="4" t="s">
        <v>89</v>
      </c>
      <c r="BK200" s="4" t="s">
        <v>90</v>
      </c>
      <c r="BL200" s="14" t="s">
        <v>91</v>
      </c>
      <c r="BM200" s="11">
        <f>+VLOOKUP(BL200,Supervisores!A:B,2,0)</f>
        <v>98552967</v>
      </c>
      <c r="BN200" s="16" t="s">
        <v>1650</v>
      </c>
      <c r="BO200" s="16" t="s">
        <v>1651</v>
      </c>
      <c r="BP200" s="58">
        <v>46057</v>
      </c>
      <c r="BQ200" s="65">
        <v>46037</v>
      </c>
      <c r="BR200" s="65" t="s">
        <v>1652</v>
      </c>
      <c r="BS200" s="65">
        <v>46037</v>
      </c>
      <c r="BT200" s="65">
        <v>46482</v>
      </c>
      <c r="BU200" s="65">
        <v>46037</v>
      </c>
      <c r="BV200" s="60" t="s">
        <v>95</v>
      </c>
      <c r="BW200" s="67" t="s">
        <v>96</v>
      </c>
      <c r="BX200" s="60">
        <v>10</v>
      </c>
      <c r="BY200" s="16" t="s">
        <v>1653</v>
      </c>
      <c r="BZ200" s="59"/>
    </row>
    <row r="201" spans="1:78">
      <c r="A201" s="4" t="s">
        <v>76</v>
      </c>
      <c r="B201" s="4">
        <v>200</v>
      </c>
      <c r="C201" s="59"/>
      <c r="D201" s="4" t="str">
        <f t="shared" si="38"/>
        <v>JOHNATTAN STEVEN OROZCO/JUAN PABLO GARCIA BEDOYA/SANTIAGO LOPEZ JIMENEZ</v>
      </c>
      <c r="E201" s="60" t="s">
        <v>77</v>
      </c>
      <c r="F201" s="5" t="s">
        <v>78</v>
      </c>
      <c r="G201" s="60" t="s">
        <v>165</v>
      </c>
      <c r="H201" s="5" t="s">
        <v>78</v>
      </c>
      <c r="I201" s="60" t="s">
        <v>1207</v>
      </c>
      <c r="J201" s="59">
        <v>3192</v>
      </c>
      <c r="K201" s="58">
        <v>46035</v>
      </c>
      <c r="L201" s="59">
        <v>3853</v>
      </c>
      <c r="M201" s="63">
        <v>89</v>
      </c>
      <c r="N201" s="10">
        <f>+VLOOKUP(M201,Hoja1!A:B,2,0)</f>
        <v>46036</v>
      </c>
      <c r="O201" s="10" t="s">
        <v>1654</v>
      </c>
      <c r="P201" s="11" t="s">
        <v>1655</v>
      </c>
      <c r="Q201" s="18" t="s">
        <v>83</v>
      </c>
      <c r="R201" s="4" t="str">
        <f t="shared" si="39"/>
        <v>PERSONA NATURAL</v>
      </c>
      <c r="S201" s="59">
        <v>1015067061</v>
      </c>
      <c r="T201" s="59" t="s">
        <v>1656</v>
      </c>
      <c r="U201" s="61" t="s">
        <v>84</v>
      </c>
      <c r="V201" s="58">
        <v>45679</v>
      </c>
      <c r="W201" s="58">
        <f t="shared" si="36"/>
        <v>46774</v>
      </c>
      <c r="X201" s="59">
        <v>80161507</v>
      </c>
      <c r="Y201" s="59" t="s">
        <v>1657</v>
      </c>
      <c r="Z201" s="59" t="s">
        <v>1658</v>
      </c>
      <c r="AA201" s="4" t="s">
        <v>1659</v>
      </c>
      <c r="AB201" s="4" t="s">
        <v>87</v>
      </c>
      <c r="AC201" s="4" t="s">
        <v>805</v>
      </c>
      <c r="AD201" s="58">
        <v>46037</v>
      </c>
      <c r="AE201" s="58">
        <v>46037</v>
      </c>
      <c r="AF201" s="58">
        <v>46037</v>
      </c>
      <c r="AG201" s="58">
        <v>46295</v>
      </c>
      <c r="AH201" s="10" t="e">
        <f>+VLOOKUP(P201,#REF!,5,0)</f>
        <v>#REF!</v>
      </c>
      <c r="AI201" s="4">
        <f t="shared" si="37"/>
        <v>1</v>
      </c>
      <c r="AJ201" s="58">
        <v>46037</v>
      </c>
      <c r="AK201" s="4">
        <f t="shared" si="40"/>
        <v>0</v>
      </c>
      <c r="AL201" s="4">
        <f t="shared" si="41"/>
        <v>256</v>
      </c>
      <c r="AM201" s="12">
        <f>+VLOOKUP(AA201,Honorarios!A:B,2,0)</f>
        <v>3694240</v>
      </c>
      <c r="AN201" s="12">
        <f t="shared" si="42"/>
        <v>31524181.333333332</v>
      </c>
      <c r="AO201" s="59">
        <v>9240302</v>
      </c>
      <c r="AP201" s="62">
        <v>31524181</v>
      </c>
      <c r="AQ201" s="63" t="s">
        <v>83</v>
      </c>
      <c r="AR201" s="64">
        <v>0</v>
      </c>
      <c r="AS201" s="63" t="s">
        <v>83</v>
      </c>
      <c r="AT201" s="64">
        <v>0</v>
      </c>
      <c r="AU201" s="63" t="s">
        <v>83</v>
      </c>
      <c r="AV201" s="64">
        <v>0</v>
      </c>
      <c r="AW201" s="63" t="s">
        <v>83</v>
      </c>
      <c r="AX201" s="64">
        <v>0</v>
      </c>
      <c r="AY201" s="63" t="s">
        <v>83</v>
      </c>
      <c r="AZ201" s="64">
        <v>0</v>
      </c>
      <c r="BA201" s="63" t="s">
        <v>83</v>
      </c>
      <c r="BB201" s="64">
        <v>0</v>
      </c>
      <c r="BC201" s="63" t="s">
        <v>83</v>
      </c>
      <c r="BD201" s="64">
        <v>0</v>
      </c>
      <c r="BE201" s="13">
        <f t="shared" si="43"/>
        <v>31524181</v>
      </c>
      <c r="BF201" s="59">
        <v>7201407934</v>
      </c>
      <c r="BG201" s="58">
        <v>46035</v>
      </c>
      <c r="BH201" s="59">
        <v>8201407989</v>
      </c>
      <c r="BI201" s="58">
        <v>46037</v>
      </c>
      <c r="BJ201" s="4" t="s">
        <v>89</v>
      </c>
      <c r="BK201" s="4" t="s">
        <v>90</v>
      </c>
      <c r="BL201" s="14" t="s">
        <v>790</v>
      </c>
      <c r="BM201" s="11">
        <f>+VLOOKUP(BL201,Supervisores!A:B,2,0)</f>
        <v>43258114</v>
      </c>
      <c r="BN201" s="16" t="s">
        <v>1660</v>
      </c>
      <c r="BO201" s="16" t="s">
        <v>1661</v>
      </c>
      <c r="BP201" s="58">
        <v>46057</v>
      </c>
      <c r="BQ201" s="65" t="s">
        <v>83</v>
      </c>
      <c r="BR201" s="65" t="s">
        <v>83</v>
      </c>
      <c r="BS201" s="65" t="s">
        <v>83</v>
      </c>
      <c r="BT201" s="65" t="s">
        <v>83</v>
      </c>
      <c r="BU201" s="65" t="s">
        <v>83</v>
      </c>
      <c r="BV201" s="60" t="s">
        <v>95</v>
      </c>
      <c r="BW201" s="67" t="s">
        <v>96</v>
      </c>
      <c r="BX201" s="60">
        <v>8</v>
      </c>
      <c r="BY201" s="16" t="s">
        <v>1662</v>
      </c>
      <c r="BZ201" s="59"/>
    </row>
    <row r="202" spans="1:78">
      <c r="A202" s="4" t="s">
        <v>76</v>
      </c>
      <c r="B202" s="4">
        <v>201</v>
      </c>
      <c r="C202" s="59"/>
      <c r="D202" s="4" t="str">
        <f t="shared" ref="D202:D258" si="44">+CONCATENATE(E202,F202,G202,H202,I202)</f>
        <v>JOHNATTAN STEVEN OROZCO/JUAN PABLO GARCIA BEDOYA/SANTIAGO LOPEZ JIMENEZ</v>
      </c>
      <c r="E202" s="60" t="s">
        <v>77</v>
      </c>
      <c r="F202" s="5" t="s">
        <v>78</v>
      </c>
      <c r="G202" s="60" t="s">
        <v>165</v>
      </c>
      <c r="H202" s="5" t="s">
        <v>78</v>
      </c>
      <c r="I202" s="60" t="s">
        <v>1207</v>
      </c>
      <c r="J202" s="59">
        <v>3193</v>
      </c>
      <c r="K202" s="58">
        <v>46035</v>
      </c>
      <c r="L202" s="59">
        <v>3854</v>
      </c>
      <c r="M202" s="63">
        <v>89</v>
      </c>
      <c r="N202" s="10">
        <f>+VLOOKUP(M202,Hoja1!A:B,2,0)</f>
        <v>46036</v>
      </c>
      <c r="O202" s="10" t="s">
        <v>1663</v>
      </c>
      <c r="P202" s="11" t="s">
        <v>1664</v>
      </c>
      <c r="Q202" s="18" t="s">
        <v>83</v>
      </c>
      <c r="R202" s="4" t="str">
        <f t="shared" si="39"/>
        <v>PERSONA NATURAL</v>
      </c>
      <c r="S202" s="59">
        <v>71367450</v>
      </c>
      <c r="T202" s="59" t="s">
        <v>1665</v>
      </c>
      <c r="U202" s="61" t="s">
        <v>102</v>
      </c>
      <c r="V202" s="58">
        <v>45360</v>
      </c>
      <c r="W202" s="58">
        <f t="shared" si="36"/>
        <v>46455</v>
      </c>
      <c r="X202" s="59">
        <v>80161507</v>
      </c>
      <c r="Y202" s="59" t="s">
        <v>1666</v>
      </c>
      <c r="Z202" s="59" t="s">
        <v>1667</v>
      </c>
      <c r="AA202" s="4" t="s">
        <v>553</v>
      </c>
      <c r="AB202" s="4" t="s">
        <v>87</v>
      </c>
      <c r="AC202" s="4" t="s">
        <v>805</v>
      </c>
      <c r="AD202" s="58">
        <v>46037</v>
      </c>
      <c r="AE202" s="58">
        <v>46037</v>
      </c>
      <c r="AF202" s="58">
        <v>46037</v>
      </c>
      <c r="AG202" s="58">
        <v>46295</v>
      </c>
      <c r="AH202" s="10" t="e">
        <f>+VLOOKUP(P202,#REF!,5,0)</f>
        <v>#REF!</v>
      </c>
      <c r="AI202" s="4">
        <f t="shared" si="37"/>
        <v>1</v>
      </c>
      <c r="AJ202" s="58">
        <v>46037</v>
      </c>
      <c r="AK202" s="4">
        <f t="shared" si="40"/>
        <v>0</v>
      </c>
      <c r="AL202" s="4">
        <f t="shared" si="41"/>
        <v>256</v>
      </c>
      <c r="AM202" s="12">
        <f>+VLOOKUP(AA202,Honorarios!A:B,2,0)</f>
        <v>3328617</v>
      </c>
      <c r="AN202" s="12">
        <f t="shared" si="42"/>
        <v>28404198.399999999</v>
      </c>
      <c r="AO202" s="59">
        <v>9240302</v>
      </c>
      <c r="AP202" s="62">
        <v>28404198</v>
      </c>
      <c r="AQ202" s="63" t="s">
        <v>83</v>
      </c>
      <c r="AR202" s="64">
        <v>0</v>
      </c>
      <c r="AS202" s="63" t="s">
        <v>83</v>
      </c>
      <c r="AT202" s="64">
        <v>0</v>
      </c>
      <c r="AU202" s="63" t="s">
        <v>83</v>
      </c>
      <c r="AV202" s="64">
        <v>0</v>
      </c>
      <c r="AW202" s="63" t="s">
        <v>83</v>
      </c>
      <c r="AX202" s="64">
        <v>0</v>
      </c>
      <c r="AY202" s="63" t="s">
        <v>83</v>
      </c>
      <c r="AZ202" s="64">
        <v>0</v>
      </c>
      <c r="BA202" s="63" t="s">
        <v>83</v>
      </c>
      <c r="BB202" s="64">
        <v>0</v>
      </c>
      <c r="BC202" s="63" t="s">
        <v>83</v>
      </c>
      <c r="BD202" s="64">
        <v>0</v>
      </c>
      <c r="BE202" s="13">
        <f t="shared" si="43"/>
        <v>28404198</v>
      </c>
      <c r="BF202" s="59">
        <v>7201407935</v>
      </c>
      <c r="BG202" s="58">
        <v>46035</v>
      </c>
      <c r="BH202" s="59">
        <v>8201407990</v>
      </c>
      <c r="BI202" s="58">
        <v>46037</v>
      </c>
      <c r="BJ202" s="4" t="s">
        <v>89</v>
      </c>
      <c r="BK202" s="4" t="s">
        <v>90</v>
      </c>
      <c r="BL202" s="14" t="s">
        <v>790</v>
      </c>
      <c r="BM202" s="11">
        <f>+VLOOKUP(BL202,Supervisores!A:B,2,0)</f>
        <v>43258114</v>
      </c>
      <c r="BN202" s="16" t="s">
        <v>1668</v>
      </c>
      <c r="BO202" s="16" t="s">
        <v>1669</v>
      </c>
      <c r="BP202" s="58">
        <v>46057</v>
      </c>
      <c r="BQ202" s="65" t="s">
        <v>83</v>
      </c>
      <c r="BR202" s="65" t="s">
        <v>83</v>
      </c>
      <c r="BS202" s="65" t="s">
        <v>83</v>
      </c>
      <c r="BT202" s="65" t="s">
        <v>83</v>
      </c>
      <c r="BU202" s="65" t="s">
        <v>83</v>
      </c>
      <c r="BV202" s="60" t="s">
        <v>95</v>
      </c>
      <c r="BW202" s="67" t="s">
        <v>96</v>
      </c>
      <c r="BX202" s="60">
        <v>8</v>
      </c>
      <c r="BY202" s="16" t="s">
        <v>1670</v>
      </c>
      <c r="BZ202" s="59"/>
    </row>
    <row r="203" spans="1:78">
      <c r="A203" s="4" t="s">
        <v>76</v>
      </c>
      <c r="B203" s="4">
        <v>202</v>
      </c>
      <c r="C203" s="59"/>
      <c r="D203" s="4" t="str">
        <f t="shared" si="44"/>
        <v>JOHNATTAN STEVEN OROZCO/JUAN PABLO GARCIA BEDOYA/SANTIAGO LOPEZ JIMENEZ</v>
      </c>
      <c r="E203" s="60" t="s">
        <v>77</v>
      </c>
      <c r="F203" s="5" t="s">
        <v>78</v>
      </c>
      <c r="G203" s="60" t="s">
        <v>165</v>
      </c>
      <c r="H203" s="5" t="s">
        <v>78</v>
      </c>
      <c r="I203" s="60" t="s">
        <v>1207</v>
      </c>
      <c r="J203" s="59">
        <v>3195</v>
      </c>
      <c r="K203" s="58">
        <v>46035</v>
      </c>
      <c r="L203" s="59">
        <v>3855</v>
      </c>
      <c r="M203" s="63">
        <v>89</v>
      </c>
      <c r="N203" s="10">
        <f>+VLOOKUP(M203,Hoja1!A:B,2,0)</f>
        <v>46036</v>
      </c>
      <c r="O203" s="10" t="s">
        <v>1671</v>
      </c>
      <c r="P203" s="11" t="s">
        <v>1672</v>
      </c>
      <c r="Q203" s="18" t="s">
        <v>83</v>
      </c>
      <c r="R203" s="4" t="str">
        <f t="shared" si="39"/>
        <v>PERSONA NATURAL</v>
      </c>
      <c r="S203" s="59">
        <v>71171681</v>
      </c>
      <c r="T203" s="59" t="s">
        <v>1673</v>
      </c>
      <c r="U203" s="61" t="s">
        <v>102</v>
      </c>
      <c r="V203" s="58">
        <v>45625</v>
      </c>
      <c r="W203" s="58">
        <f t="shared" si="36"/>
        <v>46720</v>
      </c>
      <c r="X203" s="59" t="s">
        <v>1674</v>
      </c>
      <c r="Y203" s="59" t="s">
        <v>1675</v>
      </c>
      <c r="Z203" s="59" t="s">
        <v>1676</v>
      </c>
      <c r="AA203" s="4" t="s">
        <v>266</v>
      </c>
      <c r="AB203" s="4" t="s">
        <v>87</v>
      </c>
      <c r="AC203" s="4" t="s">
        <v>267</v>
      </c>
      <c r="AD203" s="58">
        <v>46037</v>
      </c>
      <c r="AE203" s="58">
        <v>46037</v>
      </c>
      <c r="AF203" s="58">
        <v>46037</v>
      </c>
      <c r="AG203" s="58">
        <v>46295</v>
      </c>
      <c r="AH203" s="10" t="e">
        <f>+VLOOKUP(P203,#REF!,5,0)</f>
        <v>#REF!</v>
      </c>
      <c r="AI203" s="4">
        <f t="shared" si="37"/>
        <v>1</v>
      </c>
      <c r="AJ203" s="58">
        <v>46037</v>
      </c>
      <c r="AK203" s="4">
        <f t="shared" si="40"/>
        <v>0</v>
      </c>
      <c r="AL203" s="4">
        <f t="shared" si="41"/>
        <v>256</v>
      </c>
      <c r="AM203" s="12">
        <f>+VLOOKUP(AA203,Honorarios!A:B,2,0)</f>
        <v>8769565</v>
      </c>
      <c r="AN203" s="12">
        <f t="shared" si="42"/>
        <v>74833621.333333328</v>
      </c>
      <c r="AO203" s="59">
        <v>9240302</v>
      </c>
      <c r="AP203" s="62">
        <v>74833621</v>
      </c>
      <c r="AQ203" s="63" t="s">
        <v>83</v>
      </c>
      <c r="AR203" s="64">
        <v>0</v>
      </c>
      <c r="AS203" s="63" t="s">
        <v>83</v>
      </c>
      <c r="AT203" s="64">
        <v>0</v>
      </c>
      <c r="AU203" s="63" t="s">
        <v>83</v>
      </c>
      <c r="AV203" s="64">
        <v>0</v>
      </c>
      <c r="AW203" s="63" t="s">
        <v>83</v>
      </c>
      <c r="AX203" s="64">
        <v>0</v>
      </c>
      <c r="AY203" s="63" t="s">
        <v>83</v>
      </c>
      <c r="AZ203" s="64">
        <v>0</v>
      </c>
      <c r="BA203" s="63" t="s">
        <v>83</v>
      </c>
      <c r="BB203" s="64">
        <v>0</v>
      </c>
      <c r="BC203" s="63" t="s">
        <v>83</v>
      </c>
      <c r="BD203" s="64">
        <v>0</v>
      </c>
      <c r="BE203" s="13">
        <f t="shared" si="43"/>
        <v>74833621</v>
      </c>
      <c r="BF203" s="59">
        <v>7201407937</v>
      </c>
      <c r="BG203" s="58">
        <v>46035</v>
      </c>
      <c r="BH203" s="59">
        <v>8201407991</v>
      </c>
      <c r="BI203" s="58">
        <v>46037</v>
      </c>
      <c r="BJ203" s="4" t="s">
        <v>89</v>
      </c>
      <c r="BK203" s="4" t="s">
        <v>90</v>
      </c>
      <c r="BL203" s="14" t="s">
        <v>91</v>
      </c>
      <c r="BM203" s="11">
        <f>+VLOOKUP(BL203,Supervisores!A:B,2,0)</f>
        <v>98552967</v>
      </c>
      <c r="BN203" s="16" t="s">
        <v>1677</v>
      </c>
      <c r="BO203" s="16" t="s">
        <v>1678</v>
      </c>
      <c r="BP203" s="58">
        <v>46057</v>
      </c>
      <c r="BQ203" s="65">
        <v>46037</v>
      </c>
      <c r="BR203" s="65" t="s">
        <v>1679</v>
      </c>
      <c r="BS203" s="65">
        <v>46037</v>
      </c>
      <c r="BT203" s="65">
        <v>46482</v>
      </c>
      <c r="BU203" s="65">
        <v>46037</v>
      </c>
      <c r="BV203" s="60" t="s">
        <v>95</v>
      </c>
      <c r="BW203" s="67" t="s">
        <v>96</v>
      </c>
      <c r="BX203" s="60">
        <v>10</v>
      </c>
      <c r="BY203" s="16" t="s">
        <v>1680</v>
      </c>
      <c r="BZ203" s="59"/>
    </row>
    <row r="204" spans="1:78">
      <c r="A204" s="4" t="s">
        <v>76</v>
      </c>
      <c r="B204" s="4">
        <v>203</v>
      </c>
      <c r="C204" s="59"/>
      <c r="D204" s="4" t="str">
        <f t="shared" si="44"/>
        <v>JOHNATTAN STEVEN OROZCO/JUAN PABLO GARCIA BEDOYA/SANTIAGO LOPEZ JIMENEZ</v>
      </c>
      <c r="E204" s="60" t="s">
        <v>77</v>
      </c>
      <c r="F204" s="5" t="s">
        <v>78</v>
      </c>
      <c r="G204" s="60" t="s">
        <v>165</v>
      </c>
      <c r="H204" s="5" t="s">
        <v>78</v>
      </c>
      <c r="I204" s="60" t="s">
        <v>1207</v>
      </c>
      <c r="J204" s="59">
        <v>3196</v>
      </c>
      <c r="K204" s="58">
        <v>46035</v>
      </c>
      <c r="L204" s="59">
        <v>3856</v>
      </c>
      <c r="M204" s="63">
        <v>89</v>
      </c>
      <c r="N204" s="10">
        <f>+VLOOKUP(M204,Hoja1!A:B,2,0)</f>
        <v>46036</v>
      </c>
      <c r="O204" s="10" t="s">
        <v>1681</v>
      </c>
      <c r="P204" s="11" t="s">
        <v>1682</v>
      </c>
      <c r="Q204" s="18" t="s">
        <v>83</v>
      </c>
      <c r="R204" s="4" t="str">
        <f t="shared" si="39"/>
        <v>PERSONA NATURAL</v>
      </c>
      <c r="S204" s="59">
        <v>1036621874</v>
      </c>
      <c r="T204" s="59" t="s">
        <v>1683</v>
      </c>
      <c r="U204" s="61" t="s">
        <v>102</v>
      </c>
      <c r="V204" s="58">
        <v>45374</v>
      </c>
      <c r="W204" s="58">
        <f t="shared" si="36"/>
        <v>46469</v>
      </c>
      <c r="X204" s="59" t="s">
        <v>264</v>
      </c>
      <c r="Y204" s="59" t="s">
        <v>1684</v>
      </c>
      <c r="Z204" s="59" t="s">
        <v>1685</v>
      </c>
      <c r="AA204" s="4" t="s">
        <v>115</v>
      </c>
      <c r="AB204" s="4" t="s">
        <v>87</v>
      </c>
      <c r="AC204" s="4" t="s">
        <v>267</v>
      </c>
      <c r="AD204" s="58">
        <v>46037</v>
      </c>
      <c r="AE204" s="58">
        <v>46037</v>
      </c>
      <c r="AF204" s="58">
        <v>46037</v>
      </c>
      <c r="AG204" s="58">
        <v>46295</v>
      </c>
      <c r="AH204" s="10" t="e">
        <f>+VLOOKUP(P204,#REF!,5,0)</f>
        <v>#REF!</v>
      </c>
      <c r="AI204" s="4">
        <f t="shared" si="37"/>
        <v>1</v>
      </c>
      <c r="AJ204" s="58">
        <v>46037</v>
      </c>
      <c r="AK204" s="4">
        <f t="shared" si="40"/>
        <v>0</v>
      </c>
      <c r="AL204" s="4">
        <f t="shared" si="41"/>
        <v>256</v>
      </c>
      <c r="AM204" s="12">
        <f>+VLOOKUP(AA204,Honorarios!A:B,2,0)</f>
        <v>4818574</v>
      </c>
      <c r="AN204" s="12">
        <f t="shared" si="42"/>
        <v>41118498.133333333</v>
      </c>
      <c r="AO204" s="59">
        <v>9240302</v>
      </c>
      <c r="AP204" s="62">
        <v>41118498</v>
      </c>
      <c r="AQ204" s="63" t="s">
        <v>83</v>
      </c>
      <c r="AR204" s="64">
        <v>0</v>
      </c>
      <c r="AS204" s="63" t="s">
        <v>83</v>
      </c>
      <c r="AT204" s="64">
        <v>0</v>
      </c>
      <c r="AU204" s="63" t="s">
        <v>83</v>
      </c>
      <c r="AV204" s="64">
        <v>0</v>
      </c>
      <c r="AW204" s="63" t="s">
        <v>83</v>
      </c>
      <c r="AX204" s="64">
        <v>0</v>
      </c>
      <c r="AY204" s="63" t="s">
        <v>83</v>
      </c>
      <c r="AZ204" s="64">
        <v>0</v>
      </c>
      <c r="BA204" s="63" t="s">
        <v>83</v>
      </c>
      <c r="BB204" s="64">
        <v>0</v>
      </c>
      <c r="BC204" s="63" t="s">
        <v>83</v>
      </c>
      <c r="BD204" s="64">
        <v>0</v>
      </c>
      <c r="BE204" s="13">
        <f t="shared" si="43"/>
        <v>41118498</v>
      </c>
      <c r="BF204" s="59">
        <v>7201407938</v>
      </c>
      <c r="BG204" s="58">
        <v>46035</v>
      </c>
      <c r="BH204" s="59">
        <v>8201407992</v>
      </c>
      <c r="BI204" s="58">
        <v>46037</v>
      </c>
      <c r="BJ204" s="4" t="s">
        <v>89</v>
      </c>
      <c r="BK204" s="4" t="s">
        <v>90</v>
      </c>
      <c r="BL204" s="14" t="s">
        <v>220</v>
      </c>
      <c r="BM204" s="11">
        <f>+VLOOKUP(BL204,Supervisores!A:B,2,0)</f>
        <v>43617827</v>
      </c>
      <c r="BN204" s="16" t="s">
        <v>1686</v>
      </c>
      <c r="BO204" s="16" t="s">
        <v>1687</v>
      </c>
      <c r="BP204" s="58">
        <v>46057</v>
      </c>
      <c r="BQ204" s="65" t="s">
        <v>83</v>
      </c>
      <c r="BR204" s="65" t="s">
        <v>83</v>
      </c>
      <c r="BS204" s="65" t="s">
        <v>83</v>
      </c>
      <c r="BT204" s="65" t="s">
        <v>83</v>
      </c>
      <c r="BU204" s="65" t="s">
        <v>83</v>
      </c>
      <c r="BV204" s="60" t="s">
        <v>95</v>
      </c>
      <c r="BW204" s="67" t="s">
        <v>96</v>
      </c>
      <c r="BX204" s="60">
        <v>8</v>
      </c>
      <c r="BY204" s="16" t="s">
        <v>1688</v>
      </c>
      <c r="BZ204" s="59"/>
    </row>
    <row r="205" spans="1:78">
      <c r="A205" s="4" t="s">
        <v>76</v>
      </c>
      <c r="B205" s="4">
        <v>204</v>
      </c>
      <c r="C205" s="59"/>
      <c r="D205" s="4" t="str">
        <f t="shared" si="44"/>
        <v>JOHNATTAN STEVEN OROZCO/JUAN PABLO GARCIA BEDOYA/SANTIAGO LOPEZ JIMENEZ</v>
      </c>
      <c r="E205" s="60" t="s">
        <v>77</v>
      </c>
      <c r="F205" s="5" t="s">
        <v>78</v>
      </c>
      <c r="G205" s="60" t="s">
        <v>165</v>
      </c>
      <c r="H205" s="5" t="s">
        <v>78</v>
      </c>
      <c r="I205" s="60" t="s">
        <v>1207</v>
      </c>
      <c r="J205" s="59">
        <v>3197</v>
      </c>
      <c r="K205" s="58">
        <v>46035</v>
      </c>
      <c r="L205" s="59">
        <v>3857</v>
      </c>
      <c r="M205" s="63">
        <v>89</v>
      </c>
      <c r="N205" s="10">
        <f>+VLOOKUP(M205,Hoja1!A:B,2,0)</f>
        <v>46036</v>
      </c>
      <c r="O205" s="10" t="s">
        <v>1689</v>
      </c>
      <c r="P205" s="11" t="s">
        <v>1690</v>
      </c>
      <c r="Q205" s="18" t="s">
        <v>83</v>
      </c>
      <c r="R205" s="4" t="str">
        <f t="shared" si="39"/>
        <v>PERSONA NATURAL</v>
      </c>
      <c r="S205" s="59">
        <v>15406204</v>
      </c>
      <c r="T205" s="59" t="s">
        <v>1691</v>
      </c>
      <c r="U205" s="61" t="s">
        <v>102</v>
      </c>
      <c r="V205" s="58">
        <v>45596</v>
      </c>
      <c r="W205" s="58">
        <f t="shared" si="36"/>
        <v>46691</v>
      </c>
      <c r="X205" s="59" t="s">
        <v>264</v>
      </c>
      <c r="Y205" s="59" t="s">
        <v>1692</v>
      </c>
      <c r="Z205" s="59" t="s">
        <v>1693</v>
      </c>
      <c r="AA205" s="4" t="s">
        <v>149</v>
      </c>
      <c r="AB205" s="4" t="s">
        <v>87</v>
      </c>
      <c r="AC205" s="4" t="s">
        <v>267</v>
      </c>
      <c r="AD205" s="58">
        <v>46037</v>
      </c>
      <c r="AE205" s="58">
        <v>46037</v>
      </c>
      <c r="AF205" s="58">
        <v>46037</v>
      </c>
      <c r="AG205" s="58">
        <v>46295</v>
      </c>
      <c r="AH205" s="10" t="e">
        <f>+VLOOKUP(P205,#REF!,5,0)</f>
        <v>#REF!</v>
      </c>
      <c r="AI205" s="4">
        <f t="shared" si="37"/>
        <v>1</v>
      </c>
      <c r="AJ205" s="58">
        <v>46037</v>
      </c>
      <c r="AK205" s="4">
        <f t="shared" si="40"/>
        <v>0</v>
      </c>
      <c r="AL205" s="4">
        <f t="shared" si="41"/>
        <v>256</v>
      </c>
      <c r="AM205" s="12">
        <f>+VLOOKUP(AA205,Honorarios!A:B,2,0)</f>
        <v>5846908</v>
      </c>
      <c r="AN205" s="12">
        <f t="shared" si="42"/>
        <v>49893614.93333333</v>
      </c>
      <c r="AO205" s="59">
        <v>9240302</v>
      </c>
      <c r="AP205" s="62">
        <v>49893615</v>
      </c>
      <c r="AQ205" s="63" t="s">
        <v>83</v>
      </c>
      <c r="AR205" s="64">
        <v>0</v>
      </c>
      <c r="AS205" s="63" t="s">
        <v>83</v>
      </c>
      <c r="AT205" s="64">
        <v>0</v>
      </c>
      <c r="AU205" s="63" t="s">
        <v>83</v>
      </c>
      <c r="AV205" s="64">
        <v>0</v>
      </c>
      <c r="AW205" s="63" t="s">
        <v>83</v>
      </c>
      <c r="AX205" s="64">
        <v>0</v>
      </c>
      <c r="AY205" s="63" t="s">
        <v>83</v>
      </c>
      <c r="AZ205" s="64">
        <v>0</v>
      </c>
      <c r="BA205" s="63" t="s">
        <v>83</v>
      </c>
      <c r="BB205" s="64">
        <v>0</v>
      </c>
      <c r="BC205" s="63" t="s">
        <v>83</v>
      </c>
      <c r="BD205" s="64">
        <v>0</v>
      </c>
      <c r="BE205" s="13">
        <f t="shared" si="43"/>
        <v>49893615</v>
      </c>
      <c r="BF205" s="59">
        <v>7201407939</v>
      </c>
      <c r="BG205" s="58">
        <v>46035</v>
      </c>
      <c r="BH205" s="59">
        <v>8201407993</v>
      </c>
      <c r="BI205" s="58">
        <v>46037</v>
      </c>
      <c r="BJ205" s="4" t="s">
        <v>89</v>
      </c>
      <c r="BK205" s="4" t="s">
        <v>90</v>
      </c>
      <c r="BL205" s="14" t="s">
        <v>220</v>
      </c>
      <c r="BM205" s="11">
        <f>+VLOOKUP(BL205,Supervisores!A:B,2,0)</f>
        <v>43617827</v>
      </c>
      <c r="BN205" s="16" t="s">
        <v>1694</v>
      </c>
      <c r="BO205" s="16" t="s">
        <v>1695</v>
      </c>
      <c r="BP205" s="58">
        <v>46057</v>
      </c>
      <c r="BQ205" s="65">
        <v>46037</v>
      </c>
      <c r="BR205" s="65" t="s">
        <v>1696</v>
      </c>
      <c r="BS205" s="65">
        <v>46037</v>
      </c>
      <c r="BT205" s="65">
        <v>46482</v>
      </c>
      <c r="BU205" s="65">
        <v>46037</v>
      </c>
      <c r="BV205" s="60" t="s">
        <v>95</v>
      </c>
      <c r="BW205" s="67" t="s">
        <v>96</v>
      </c>
      <c r="BX205" s="60">
        <v>10</v>
      </c>
      <c r="BY205" s="16" t="s">
        <v>1697</v>
      </c>
      <c r="BZ205" s="59"/>
    </row>
    <row r="206" spans="1:78">
      <c r="A206" s="4" t="s">
        <v>76</v>
      </c>
      <c r="B206" s="4">
        <v>205</v>
      </c>
      <c r="C206" s="59"/>
      <c r="D206" s="4" t="str">
        <f t="shared" si="44"/>
        <v>JOHNATTAN STEVEN OROZCO/JUAN PABLO GARCIA BEDOYA/SANTIAGO LOPEZ JIMENEZ</v>
      </c>
      <c r="E206" s="60" t="s">
        <v>77</v>
      </c>
      <c r="F206" s="5" t="s">
        <v>78</v>
      </c>
      <c r="G206" s="60" t="s">
        <v>165</v>
      </c>
      <c r="H206" s="5" t="s">
        <v>78</v>
      </c>
      <c r="I206" s="60" t="s">
        <v>1207</v>
      </c>
      <c r="J206" s="59">
        <v>3198</v>
      </c>
      <c r="K206" s="58">
        <v>46035</v>
      </c>
      <c r="L206" s="59">
        <v>3858</v>
      </c>
      <c r="M206" s="63">
        <v>89</v>
      </c>
      <c r="N206" s="10">
        <f>+VLOOKUP(M206,Hoja1!A:B,2,0)</f>
        <v>46036</v>
      </c>
      <c r="O206" s="10" t="s">
        <v>1698</v>
      </c>
      <c r="P206" s="11" t="s">
        <v>1699</v>
      </c>
      <c r="Q206" s="18" t="s">
        <v>83</v>
      </c>
      <c r="R206" s="4" t="str">
        <f t="shared" si="39"/>
        <v>PERSONA NATURAL</v>
      </c>
      <c r="S206" s="59">
        <v>71210748</v>
      </c>
      <c r="T206" s="59" t="s">
        <v>1700</v>
      </c>
      <c r="U206" s="61" t="s">
        <v>102</v>
      </c>
      <c r="V206" s="58">
        <v>45077</v>
      </c>
      <c r="W206" s="58">
        <f t="shared" si="36"/>
        <v>46173</v>
      </c>
      <c r="X206" s="59" t="s">
        <v>264</v>
      </c>
      <c r="Y206" s="59" t="s">
        <v>1701</v>
      </c>
      <c r="Z206" s="59" t="s">
        <v>1702</v>
      </c>
      <c r="AA206" s="4" t="s">
        <v>131</v>
      </c>
      <c r="AB206" s="4" t="s">
        <v>87</v>
      </c>
      <c r="AC206" s="4" t="s">
        <v>267</v>
      </c>
      <c r="AD206" s="58">
        <v>46037</v>
      </c>
      <c r="AE206" s="58">
        <v>46037</v>
      </c>
      <c r="AF206" s="58">
        <v>46037</v>
      </c>
      <c r="AG206" s="58">
        <v>46295</v>
      </c>
      <c r="AH206" s="10" t="e">
        <f>+VLOOKUP(P206,#REF!,5,0)</f>
        <v>#REF!</v>
      </c>
      <c r="AI206" s="4">
        <f t="shared" si="37"/>
        <v>1</v>
      </c>
      <c r="AJ206" s="58">
        <v>46037</v>
      </c>
      <c r="AK206" s="4">
        <f t="shared" si="40"/>
        <v>0</v>
      </c>
      <c r="AL206" s="4">
        <f t="shared" si="41"/>
        <v>256</v>
      </c>
      <c r="AM206" s="12">
        <f>+VLOOKUP(AA206,Honorarios!A:B,2,0)</f>
        <v>6576773</v>
      </c>
      <c r="AN206" s="12">
        <f t="shared" si="42"/>
        <v>56121796.266666666</v>
      </c>
      <c r="AO206" s="59">
        <v>9240302</v>
      </c>
      <c r="AP206" s="62">
        <v>56121796</v>
      </c>
      <c r="AQ206" s="63" t="s">
        <v>83</v>
      </c>
      <c r="AR206" s="64">
        <v>0</v>
      </c>
      <c r="AS206" s="63" t="s">
        <v>83</v>
      </c>
      <c r="AT206" s="64">
        <v>0</v>
      </c>
      <c r="AU206" s="63" t="s">
        <v>83</v>
      </c>
      <c r="AV206" s="64">
        <v>0</v>
      </c>
      <c r="AW206" s="63" t="s">
        <v>83</v>
      </c>
      <c r="AX206" s="64">
        <v>0</v>
      </c>
      <c r="AY206" s="63" t="s">
        <v>83</v>
      </c>
      <c r="AZ206" s="64">
        <v>0</v>
      </c>
      <c r="BA206" s="63" t="s">
        <v>83</v>
      </c>
      <c r="BB206" s="64">
        <v>0</v>
      </c>
      <c r="BC206" s="63" t="s">
        <v>83</v>
      </c>
      <c r="BD206" s="64">
        <v>0</v>
      </c>
      <c r="BE206" s="13">
        <f t="shared" si="43"/>
        <v>56121796</v>
      </c>
      <c r="BF206" s="59">
        <v>7201407940</v>
      </c>
      <c r="BG206" s="58">
        <v>46035</v>
      </c>
      <c r="BH206" s="59">
        <v>8201407994</v>
      </c>
      <c r="BI206" s="58">
        <v>46037</v>
      </c>
      <c r="BJ206" s="4" t="s">
        <v>89</v>
      </c>
      <c r="BK206" s="4" t="s">
        <v>90</v>
      </c>
      <c r="BL206" s="14" t="s">
        <v>220</v>
      </c>
      <c r="BM206" s="11">
        <f>+VLOOKUP(BL206,Supervisores!A:B,2,0)</f>
        <v>43617827</v>
      </c>
      <c r="BN206" s="16" t="s">
        <v>1703</v>
      </c>
      <c r="BO206" s="16" t="s">
        <v>1704</v>
      </c>
      <c r="BP206" s="58">
        <v>46057</v>
      </c>
      <c r="BQ206" s="65">
        <v>46037</v>
      </c>
      <c r="BR206" s="65" t="s">
        <v>1705</v>
      </c>
      <c r="BS206" s="65">
        <v>46037</v>
      </c>
      <c r="BT206" s="65">
        <v>46482</v>
      </c>
      <c r="BU206" s="65">
        <v>46037</v>
      </c>
      <c r="BV206" s="60" t="s">
        <v>95</v>
      </c>
      <c r="BW206" s="67" t="s">
        <v>96</v>
      </c>
      <c r="BX206" s="60">
        <v>10</v>
      </c>
      <c r="BY206" s="16" t="s">
        <v>1706</v>
      </c>
      <c r="BZ206" s="59"/>
    </row>
    <row r="207" spans="1:78">
      <c r="A207" s="4" t="s">
        <v>76</v>
      </c>
      <c r="B207" s="4">
        <v>206</v>
      </c>
      <c r="C207" s="59"/>
      <c r="D207" s="4" t="str">
        <f t="shared" si="44"/>
        <v>JOHNATTAN STEVEN OROZCO/JUAN PABLO GARCIA BEDOYA/SANTIAGO LOPEZ JIMENEZ</v>
      </c>
      <c r="E207" s="60" t="s">
        <v>77</v>
      </c>
      <c r="F207" s="5" t="s">
        <v>78</v>
      </c>
      <c r="G207" s="60" t="s">
        <v>165</v>
      </c>
      <c r="H207" s="5" t="s">
        <v>78</v>
      </c>
      <c r="I207" s="60" t="s">
        <v>1207</v>
      </c>
      <c r="J207" s="59">
        <v>3199</v>
      </c>
      <c r="K207" s="58">
        <v>46035</v>
      </c>
      <c r="L207" s="59">
        <v>3859</v>
      </c>
      <c r="M207" s="63">
        <v>89</v>
      </c>
      <c r="N207" s="10">
        <f>+VLOOKUP(M207,Hoja1!A:B,2,0)</f>
        <v>46036</v>
      </c>
      <c r="O207" s="10" t="s">
        <v>1707</v>
      </c>
      <c r="P207" s="11" t="s">
        <v>1708</v>
      </c>
      <c r="Q207" s="18" t="s">
        <v>83</v>
      </c>
      <c r="R207" s="4" t="str">
        <f t="shared" si="39"/>
        <v>PERSONA NATURAL</v>
      </c>
      <c r="S207" s="59">
        <v>1035283403</v>
      </c>
      <c r="T207" s="59" t="s">
        <v>1709</v>
      </c>
      <c r="U207" s="61" t="s">
        <v>102</v>
      </c>
      <c r="V207" s="58">
        <v>46020</v>
      </c>
      <c r="W207" s="58">
        <f t="shared" ref="W207:W262" si="45">+EDATE(V207,36)</f>
        <v>47116</v>
      </c>
      <c r="X207" s="59">
        <v>93151507</v>
      </c>
      <c r="Y207" s="59" t="s">
        <v>1710</v>
      </c>
      <c r="Z207" s="59" t="s">
        <v>1711</v>
      </c>
      <c r="AA207" s="4" t="s">
        <v>131</v>
      </c>
      <c r="AB207" s="4" t="s">
        <v>87</v>
      </c>
      <c r="AC207" s="4" t="s">
        <v>267</v>
      </c>
      <c r="AD207" s="58">
        <v>46037</v>
      </c>
      <c r="AE207" s="58">
        <v>46037</v>
      </c>
      <c r="AF207" s="58">
        <v>46037</v>
      </c>
      <c r="AG207" s="58">
        <v>46295</v>
      </c>
      <c r="AH207" s="10" t="e">
        <f>+VLOOKUP(P207,#REF!,5,0)</f>
        <v>#REF!</v>
      </c>
      <c r="AI207" s="4">
        <f t="shared" si="37"/>
        <v>1</v>
      </c>
      <c r="AJ207" s="58">
        <v>46037</v>
      </c>
      <c r="AK207" s="4">
        <f t="shared" si="40"/>
        <v>0</v>
      </c>
      <c r="AL207" s="4">
        <f t="shared" si="41"/>
        <v>256</v>
      </c>
      <c r="AM207" s="12">
        <f>+VLOOKUP(AA207,Honorarios!A:B,2,0)</f>
        <v>6576773</v>
      </c>
      <c r="AN207" s="12">
        <f t="shared" si="42"/>
        <v>56121796.266666666</v>
      </c>
      <c r="AO207" s="59">
        <v>9240302</v>
      </c>
      <c r="AP207" s="62">
        <v>56121796</v>
      </c>
      <c r="AQ207" s="63" t="s">
        <v>83</v>
      </c>
      <c r="AR207" s="64">
        <v>0</v>
      </c>
      <c r="AS207" s="63" t="s">
        <v>83</v>
      </c>
      <c r="AT207" s="64">
        <v>0</v>
      </c>
      <c r="AU207" s="63" t="s">
        <v>83</v>
      </c>
      <c r="AV207" s="64">
        <v>0</v>
      </c>
      <c r="AW207" s="63" t="s">
        <v>83</v>
      </c>
      <c r="AX207" s="64">
        <v>0</v>
      </c>
      <c r="AY207" s="63" t="s">
        <v>83</v>
      </c>
      <c r="AZ207" s="64">
        <v>0</v>
      </c>
      <c r="BA207" s="63" t="s">
        <v>83</v>
      </c>
      <c r="BB207" s="64">
        <v>0</v>
      </c>
      <c r="BC207" s="63" t="s">
        <v>83</v>
      </c>
      <c r="BD207" s="64">
        <v>0</v>
      </c>
      <c r="BE207" s="13">
        <f t="shared" si="43"/>
        <v>56121796</v>
      </c>
      <c r="BF207" s="59">
        <v>7201407941</v>
      </c>
      <c r="BG207" s="58">
        <v>46035</v>
      </c>
      <c r="BH207" s="59">
        <v>8201407995</v>
      </c>
      <c r="BI207" s="58">
        <v>46037</v>
      </c>
      <c r="BJ207" s="4" t="s">
        <v>89</v>
      </c>
      <c r="BK207" s="4" t="s">
        <v>90</v>
      </c>
      <c r="BL207" s="14" t="s">
        <v>220</v>
      </c>
      <c r="BM207" s="11">
        <f>+VLOOKUP(BL207,Supervisores!A:B,2,0)</f>
        <v>43617827</v>
      </c>
      <c r="BN207" s="16" t="s">
        <v>1712</v>
      </c>
      <c r="BO207" s="16" t="s">
        <v>1713</v>
      </c>
      <c r="BP207" s="58">
        <v>46057</v>
      </c>
      <c r="BQ207" s="65">
        <v>46037</v>
      </c>
      <c r="BR207" s="65" t="s">
        <v>1714</v>
      </c>
      <c r="BS207" s="65">
        <v>46037</v>
      </c>
      <c r="BT207" s="65">
        <v>46482</v>
      </c>
      <c r="BU207" s="65">
        <v>46037</v>
      </c>
      <c r="BV207" s="60" t="s">
        <v>95</v>
      </c>
      <c r="BW207" s="67" t="s">
        <v>96</v>
      </c>
      <c r="BX207" s="60">
        <v>10</v>
      </c>
      <c r="BY207" s="16" t="s">
        <v>1715</v>
      </c>
      <c r="BZ207" s="59"/>
    </row>
    <row r="208" spans="1:78">
      <c r="A208" s="4" t="s">
        <v>76</v>
      </c>
      <c r="B208" s="4">
        <v>207</v>
      </c>
      <c r="C208" s="59"/>
      <c r="D208" s="4" t="str">
        <f t="shared" si="44"/>
        <v>JOHNATTAN STEVEN OROZCO/JUAN PABLO GARCIA BEDOYA/SANTIAGO LOPEZ JIMENEZ</v>
      </c>
      <c r="E208" s="60" t="s">
        <v>77</v>
      </c>
      <c r="F208" s="5" t="s">
        <v>78</v>
      </c>
      <c r="G208" s="60" t="s">
        <v>165</v>
      </c>
      <c r="H208" s="5" t="s">
        <v>78</v>
      </c>
      <c r="I208" s="60" t="s">
        <v>1207</v>
      </c>
      <c r="J208" s="59">
        <v>3200</v>
      </c>
      <c r="K208" s="58">
        <v>46035</v>
      </c>
      <c r="L208" s="59">
        <v>3860</v>
      </c>
      <c r="M208" s="63">
        <v>89</v>
      </c>
      <c r="N208" s="10">
        <f>+VLOOKUP(M208,Hoja1!A:B,2,0)</f>
        <v>46036</v>
      </c>
      <c r="O208" s="10" t="s">
        <v>1716</v>
      </c>
      <c r="P208" s="11" t="s">
        <v>1717</v>
      </c>
      <c r="Q208" s="18" t="s">
        <v>83</v>
      </c>
      <c r="R208" s="4" t="str">
        <f t="shared" si="39"/>
        <v>PERSONA NATURAL</v>
      </c>
      <c r="S208" s="59">
        <v>1036398341</v>
      </c>
      <c r="T208" s="59" t="s">
        <v>1718</v>
      </c>
      <c r="U208" s="61" t="s">
        <v>102</v>
      </c>
      <c r="V208" s="58">
        <v>45070</v>
      </c>
      <c r="W208" s="58">
        <f t="shared" si="45"/>
        <v>46166</v>
      </c>
      <c r="X208" s="59">
        <v>93151507</v>
      </c>
      <c r="Y208" s="59" t="s">
        <v>1719</v>
      </c>
      <c r="Z208" s="59" t="s">
        <v>1720</v>
      </c>
      <c r="AA208" s="4" t="s">
        <v>115</v>
      </c>
      <c r="AB208" s="4" t="s">
        <v>87</v>
      </c>
      <c r="AC208" s="4" t="s">
        <v>267</v>
      </c>
      <c r="AD208" s="58">
        <v>46037</v>
      </c>
      <c r="AE208" s="58">
        <v>46037</v>
      </c>
      <c r="AF208" s="58">
        <v>46037</v>
      </c>
      <c r="AG208" s="58">
        <v>46295</v>
      </c>
      <c r="AH208" s="10" t="e">
        <f>+VLOOKUP(P208,#REF!,5,0)</f>
        <v>#REF!</v>
      </c>
      <c r="AI208" s="4">
        <f t="shared" si="37"/>
        <v>1</v>
      </c>
      <c r="AJ208" s="58">
        <v>46037</v>
      </c>
      <c r="AK208" s="4">
        <f t="shared" si="40"/>
        <v>0</v>
      </c>
      <c r="AL208" s="4">
        <f t="shared" si="41"/>
        <v>256</v>
      </c>
      <c r="AM208" s="12">
        <f>+VLOOKUP(AA208,Honorarios!A:B,2,0)</f>
        <v>4818574</v>
      </c>
      <c r="AN208" s="12">
        <f t="shared" si="42"/>
        <v>41118498.133333333</v>
      </c>
      <c r="AO208" s="59">
        <v>9240302</v>
      </c>
      <c r="AP208" s="62">
        <v>41118498</v>
      </c>
      <c r="AQ208" s="63" t="s">
        <v>83</v>
      </c>
      <c r="AR208" s="64">
        <v>0</v>
      </c>
      <c r="AS208" s="63" t="s">
        <v>83</v>
      </c>
      <c r="AT208" s="64">
        <v>0</v>
      </c>
      <c r="AU208" s="63" t="s">
        <v>83</v>
      </c>
      <c r="AV208" s="64">
        <v>0</v>
      </c>
      <c r="AW208" s="63" t="s">
        <v>83</v>
      </c>
      <c r="AX208" s="64">
        <v>0</v>
      </c>
      <c r="AY208" s="63" t="s">
        <v>83</v>
      </c>
      <c r="AZ208" s="64">
        <v>0</v>
      </c>
      <c r="BA208" s="63" t="s">
        <v>83</v>
      </c>
      <c r="BB208" s="64">
        <v>0</v>
      </c>
      <c r="BC208" s="63" t="s">
        <v>83</v>
      </c>
      <c r="BD208" s="64">
        <v>0</v>
      </c>
      <c r="BE208" s="13">
        <f t="shared" si="43"/>
        <v>41118498</v>
      </c>
      <c r="BF208" s="59">
        <v>7201407942</v>
      </c>
      <c r="BG208" s="58">
        <v>46035</v>
      </c>
      <c r="BH208" s="59">
        <v>8201407996</v>
      </c>
      <c r="BI208" s="58">
        <v>46037</v>
      </c>
      <c r="BJ208" s="4" t="s">
        <v>89</v>
      </c>
      <c r="BK208" s="4" t="s">
        <v>90</v>
      </c>
      <c r="BL208" s="14" t="s">
        <v>220</v>
      </c>
      <c r="BM208" s="11">
        <f>+VLOOKUP(BL208,Supervisores!A:B,2,0)</f>
        <v>43617827</v>
      </c>
      <c r="BN208" s="16" t="s">
        <v>1721</v>
      </c>
      <c r="BO208" s="16" t="s">
        <v>1722</v>
      </c>
      <c r="BP208" s="58">
        <v>46057</v>
      </c>
      <c r="BQ208" s="65" t="s">
        <v>83</v>
      </c>
      <c r="BR208" s="65" t="s">
        <v>83</v>
      </c>
      <c r="BS208" s="65" t="s">
        <v>83</v>
      </c>
      <c r="BT208" s="65" t="s">
        <v>83</v>
      </c>
      <c r="BU208" s="65" t="s">
        <v>83</v>
      </c>
      <c r="BV208" s="60" t="s">
        <v>95</v>
      </c>
      <c r="BW208" s="67" t="s">
        <v>96</v>
      </c>
      <c r="BX208" s="60">
        <v>8</v>
      </c>
      <c r="BY208" s="16" t="s">
        <v>1723</v>
      </c>
      <c r="BZ208" s="59"/>
    </row>
    <row r="209" spans="1:78">
      <c r="A209" s="4" t="s">
        <v>76</v>
      </c>
      <c r="B209" s="4">
        <v>208</v>
      </c>
      <c r="C209" s="59"/>
      <c r="D209" s="4" t="str">
        <f t="shared" si="44"/>
        <v>JOHNATTAN STEVEN OROZCO/JUAN PABLO GARCIA BEDOYA/SANTIAGO LOPEZ JIMENEZ</v>
      </c>
      <c r="E209" s="60" t="s">
        <v>77</v>
      </c>
      <c r="F209" s="5" t="s">
        <v>78</v>
      </c>
      <c r="G209" s="60" t="s">
        <v>165</v>
      </c>
      <c r="H209" s="5" t="s">
        <v>78</v>
      </c>
      <c r="I209" s="60" t="s">
        <v>1207</v>
      </c>
      <c r="J209" s="59">
        <v>3202</v>
      </c>
      <c r="K209" s="58">
        <v>46035</v>
      </c>
      <c r="L209" s="59">
        <v>3861</v>
      </c>
      <c r="M209" s="63">
        <v>89</v>
      </c>
      <c r="N209" s="10">
        <f>+VLOOKUP(M209,Hoja1!A:B,2,0)</f>
        <v>46036</v>
      </c>
      <c r="O209" s="10" t="s">
        <v>1724</v>
      </c>
      <c r="P209" s="11" t="s">
        <v>1725</v>
      </c>
      <c r="Q209" s="18" t="s">
        <v>83</v>
      </c>
      <c r="R209" s="4" t="str">
        <f t="shared" si="39"/>
        <v>PERSONA NATURAL</v>
      </c>
      <c r="S209" s="59">
        <v>43564665</v>
      </c>
      <c r="T209" s="59" t="s">
        <v>1726</v>
      </c>
      <c r="U209" s="61" t="s">
        <v>84</v>
      </c>
      <c r="V209" s="58">
        <v>45698</v>
      </c>
      <c r="W209" s="58">
        <f t="shared" si="45"/>
        <v>46793</v>
      </c>
      <c r="X209" s="59">
        <v>93151507</v>
      </c>
      <c r="Y209" s="59" t="s">
        <v>1727</v>
      </c>
      <c r="Z209" s="59" t="s">
        <v>1728</v>
      </c>
      <c r="AA209" s="4" t="s">
        <v>149</v>
      </c>
      <c r="AB209" s="4" t="s">
        <v>87</v>
      </c>
      <c r="AC209" s="4" t="s">
        <v>392</v>
      </c>
      <c r="AD209" s="58">
        <v>46037</v>
      </c>
      <c r="AE209" s="58">
        <v>46037</v>
      </c>
      <c r="AF209" s="58">
        <v>46037</v>
      </c>
      <c r="AG209" s="58">
        <v>46295</v>
      </c>
      <c r="AH209" s="10" t="e">
        <f>+VLOOKUP(P209,#REF!,5,0)</f>
        <v>#REF!</v>
      </c>
      <c r="AI209" s="4">
        <f t="shared" si="37"/>
        <v>1</v>
      </c>
      <c r="AJ209" s="58">
        <v>46037</v>
      </c>
      <c r="AK209" s="4">
        <f t="shared" si="40"/>
        <v>0</v>
      </c>
      <c r="AL209" s="4">
        <f t="shared" si="41"/>
        <v>256</v>
      </c>
      <c r="AM209" s="12">
        <f>+VLOOKUP(AA209,Honorarios!A:B,2,0)</f>
        <v>5846908</v>
      </c>
      <c r="AN209" s="12">
        <f t="shared" si="42"/>
        <v>49893614.93333333</v>
      </c>
      <c r="AO209" s="59">
        <v>9240298</v>
      </c>
      <c r="AP209" s="62">
        <v>49893615</v>
      </c>
      <c r="AQ209" s="63" t="s">
        <v>83</v>
      </c>
      <c r="AR209" s="64">
        <v>0</v>
      </c>
      <c r="AS209" s="63" t="s">
        <v>83</v>
      </c>
      <c r="AT209" s="64">
        <v>0</v>
      </c>
      <c r="AU209" s="63" t="s">
        <v>83</v>
      </c>
      <c r="AV209" s="64">
        <v>0</v>
      </c>
      <c r="AW209" s="63" t="s">
        <v>83</v>
      </c>
      <c r="AX209" s="64">
        <v>0</v>
      </c>
      <c r="AY209" s="63" t="s">
        <v>83</v>
      </c>
      <c r="AZ209" s="64">
        <v>0</v>
      </c>
      <c r="BA209" s="63" t="s">
        <v>83</v>
      </c>
      <c r="BB209" s="64">
        <v>0</v>
      </c>
      <c r="BC209" s="63" t="s">
        <v>83</v>
      </c>
      <c r="BD209" s="64">
        <v>0</v>
      </c>
      <c r="BE209" s="13">
        <f t="shared" si="43"/>
        <v>49893615</v>
      </c>
      <c r="BF209" s="59">
        <v>7201407944</v>
      </c>
      <c r="BG209" s="58">
        <v>46035</v>
      </c>
      <c r="BH209" s="59">
        <v>8201407997</v>
      </c>
      <c r="BI209" s="58">
        <v>46037</v>
      </c>
      <c r="BJ209" s="4" t="s">
        <v>89</v>
      </c>
      <c r="BK209" s="4" t="s">
        <v>90</v>
      </c>
      <c r="BL209" s="14" t="s">
        <v>393</v>
      </c>
      <c r="BM209" s="11">
        <f>+VLOOKUP(BL209,Supervisores!A:B,2,0)</f>
        <v>43420806</v>
      </c>
      <c r="BN209" s="16" t="s">
        <v>1729</v>
      </c>
      <c r="BO209" s="16" t="s">
        <v>1730</v>
      </c>
      <c r="BP209" s="58">
        <v>46057</v>
      </c>
      <c r="BQ209" s="65">
        <v>46037</v>
      </c>
      <c r="BR209" s="65" t="s">
        <v>1731</v>
      </c>
      <c r="BS209" s="65">
        <v>46037</v>
      </c>
      <c r="BT209" s="65">
        <v>46482</v>
      </c>
      <c r="BU209" s="65">
        <v>46037</v>
      </c>
      <c r="BV209" s="60" t="s">
        <v>95</v>
      </c>
      <c r="BW209" s="67" t="s">
        <v>96</v>
      </c>
      <c r="BX209" s="60">
        <v>10</v>
      </c>
      <c r="BY209" s="15"/>
      <c r="BZ209" s="59"/>
    </row>
    <row r="210" spans="1:78">
      <c r="A210" s="4" t="s">
        <v>76</v>
      </c>
      <c r="B210" s="4">
        <v>209</v>
      </c>
      <c r="C210" s="59"/>
      <c r="D210" s="4" t="str">
        <f t="shared" si="44"/>
        <v>JOHNATTAN STEVEN OROZCO/JUAN PABLO GARCIA BEDOYA/SANTIAGO LOPEZ JIMENEZ</v>
      </c>
      <c r="E210" s="60" t="s">
        <v>77</v>
      </c>
      <c r="F210" s="5" t="s">
        <v>78</v>
      </c>
      <c r="G210" s="60" t="s">
        <v>165</v>
      </c>
      <c r="H210" s="5" t="s">
        <v>78</v>
      </c>
      <c r="I210" s="60" t="s">
        <v>1207</v>
      </c>
      <c r="J210" s="59">
        <v>3203</v>
      </c>
      <c r="K210" s="58">
        <v>46035</v>
      </c>
      <c r="L210" s="59">
        <v>3862</v>
      </c>
      <c r="M210" s="63">
        <v>89</v>
      </c>
      <c r="N210" s="10">
        <f>+VLOOKUP(M210,Hoja1!A:B,2,0)</f>
        <v>46036</v>
      </c>
      <c r="O210" s="10" t="s">
        <v>1732</v>
      </c>
      <c r="P210" s="11" t="s">
        <v>1733</v>
      </c>
      <c r="Q210" s="18" t="s">
        <v>83</v>
      </c>
      <c r="R210" s="4" t="str">
        <f t="shared" si="39"/>
        <v>PERSONA NATURAL</v>
      </c>
      <c r="S210" s="59">
        <v>76043730</v>
      </c>
      <c r="T210" s="59" t="s">
        <v>1734</v>
      </c>
      <c r="U210" s="61" t="s">
        <v>102</v>
      </c>
      <c r="V210" s="58">
        <v>45911</v>
      </c>
      <c r="W210" s="58">
        <f t="shared" si="45"/>
        <v>47007</v>
      </c>
      <c r="X210" s="59">
        <v>93151507</v>
      </c>
      <c r="Y210" s="59" t="s">
        <v>1735</v>
      </c>
      <c r="Z210" s="59" t="s">
        <v>1736</v>
      </c>
      <c r="AA210" s="4" t="s">
        <v>822</v>
      </c>
      <c r="AB210" s="4" t="s">
        <v>87</v>
      </c>
      <c r="AC210" s="4" t="s">
        <v>760</v>
      </c>
      <c r="AD210" s="58">
        <v>46037</v>
      </c>
      <c r="AE210" s="58">
        <v>46037</v>
      </c>
      <c r="AF210" s="58">
        <v>46037</v>
      </c>
      <c r="AG210" s="58">
        <v>46295</v>
      </c>
      <c r="AH210" s="10" t="e">
        <f>+VLOOKUP(P210,#REF!,5,0)</f>
        <v>#REF!</v>
      </c>
      <c r="AI210" s="4">
        <f t="shared" si="37"/>
        <v>1</v>
      </c>
      <c r="AJ210" s="58">
        <v>46037</v>
      </c>
      <c r="AK210" s="4">
        <f t="shared" si="40"/>
        <v>0</v>
      </c>
      <c r="AL210" s="4">
        <f t="shared" si="41"/>
        <v>256</v>
      </c>
      <c r="AM210" s="12">
        <f>+VLOOKUP(AA210,Honorarios!A:B,2,0)</f>
        <v>3694240</v>
      </c>
      <c r="AN210" s="12">
        <f t="shared" si="42"/>
        <v>31524181.333333332</v>
      </c>
      <c r="AO210" s="59">
        <v>9240301</v>
      </c>
      <c r="AP210" s="62">
        <v>31524181</v>
      </c>
      <c r="AQ210" s="63" t="s">
        <v>83</v>
      </c>
      <c r="AR210" s="64">
        <v>0</v>
      </c>
      <c r="AS210" s="63" t="s">
        <v>83</v>
      </c>
      <c r="AT210" s="64">
        <v>0</v>
      </c>
      <c r="AU210" s="63" t="s">
        <v>83</v>
      </c>
      <c r="AV210" s="64">
        <v>0</v>
      </c>
      <c r="AW210" s="63" t="s">
        <v>83</v>
      </c>
      <c r="AX210" s="64">
        <v>0</v>
      </c>
      <c r="AY210" s="63" t="s">
        <v>83</v>
      </c>
      <c r="AZ210" s="64">
        <v>0</v>
      </c>
      <c r="BA210" s="63" t="s">
        <v>83</v>
      </c>
      <c r="BB210" s="64">
        <v>0</v>
      </c>
      <c r="BC210" s="63" t="s">
        <v>83</v>
      </c>
      <c r="BD210" s="64">
        <v>0</v>
      </c>
      <c r="BE210" s="13">
        <f t="shared" si="43"/>
        <v>31524181</v>
      </c>
      <c r="BF210" s="59">
        <v>7201407945</v>
      </c>
      <c r="BG210" s="58">
        <v>46035</v>
      </c>
      <c r="BH210" s="59">
        <v>8201407998</v>
      </c>
      <c r="BI210" s="58">
        <v>46037</v>
      </c>
      <c r="BJ210" s="4" t="s">
        <v>89</v>
      </c>
      <c r="BK210" s="4" t="s">
        <v>90</v>
      </c>
      <c r="BL210" s="14" t="s">
        <v>393</v>
      </c>
      <c r="BM210" s="11">
        <f>+VLOOKUP(BL210,Supervisores!A:B,2,0)</f>
        <v>43420806</v>
      </c>
      <c r="BN210" s="16" t="s">
        <v>1737</v>
      </c>
      <c r="BO210" s="16" t="s">
        <v>1738</v>
      </c>
      <c r="BP210" s="58">
        <v>46057</v>
      </c>
      <c r="BQ210" s="65" t="s">
        <v>83</v>
      </c>
      <c r="BR210" s="65" t="s">
        <v>83</v>
      </c>
      <c r="BS210" s="65" t="s">
        <v>83</v>
      </c>
      <c r="BT210" s="65" t="s">
        <v>83</v>
      </c>
      <c r="BU210" s="65" t="s">
        <v>83</v>
      </c>
      <c r="BV210" s="60" t="s">
        <v>95</v>
      </c>
      <c r="BW210" s="67" t="s">
        <v>96</v>
      </c>
      <c r="BX210" s="60">
        <v>8</v>
      </c>
      <c r="BY210" s="15"/>
      <c r="BZ210" s="59"/>
    </row>
    <row r="211" spans="1:78">
      <c r="A211" s="4" t="s">
        <v>76</v>
      </c>
      <c r="B211" s="4">
        <v>210</v>
      </c>
      <c r="C211" s="59"/>
      <c r="D211" s="4" t="str">
        <f t="shared" si="44"/>
        <v>JOHNATTAN STEVEN OROZCO/JUAN PABLO GARCIA BEDOYA/SANTIAGO LOPEZ JIMENEZ</v>
      </c>
      <c r="E211" s="60" t="s">
        <v>77</v>
      </c>
      <c r="F211" s="5" t="s">
        <v>78</v>
      </c>
      <c r="G211" s="60" t="s">
        <v>165</v>
      </c>
      <c r="H211" s="5" t="s">
        <v>78</v>
      </c>
      <c r="I211" s="60" t="s">
        <v>1207</v>
      </c>
      <c r="J211" s="59">
        <v>3204</v>
      </c>
      <c r="K211" s="58">
        <v>46035</v>
      </c>
      <c r="L211" s="59">
        <v>3863</v>
      </c>
      <c r="M211" s="63">
        <v>89</v>
      </c>
      <c r="N211" s="10">
        <f>+VLOOKUP(M211,Hoja1!A:B,2,0)</f>
        <v>46036</v>
      </c>
      <c r="O211" s="10" t="s">
        <v>1739</v>
      </c>
      <c r="P211" s="11" t="s">
        <v>1740</v>
      </c>
      <c r="Q211" s="18" t="s">
        <v>83</v>
      </c>
      <c r="R211" s="4" t="str">
        <f t="shared" si="39"/>
        <v>PERSONA NATURAL</v>
      </c>
      <c r="S211" s="59">
        <v>71384290</v>
      </c>
      <c r="T211" s="59" t="s">
        <v>1741</v>
      </c>
      <c r="U211" s="61" t="s">
        <v>102</v>
      </c>
      <c r="V211" s="58">
        <v>45994</v>
      </c>
      <c r="W211" s="58">
        <f t="shared" si="45"/>
        <v>47090</v>
      </c>
      <c r="X211" s="59">
        <v>93151507</v>
      </c>
      <c r="Y211" s="59" t="s">
        <v>1742</v>
      </c>
      <c r="Z211" s="59" t="s">
        <v>1743</v>
      </c>
      <c r="AA211" s="4" t="s">
        <v>219</v>
      </c>
      <c r="AB211" s="4" t="s">
        <v>87</v>
      </c>
      <c r="AC211" s="4" t="s">
        <v>159</v>
      </c>
      <c r="AD211" s="58">
        <v>46037</v>
      </c>
      <c r="AE211" s="58">
        <v>46037</v>
      </c>
      <c r="AF211" s="58">
        <v>46037</v>
      </c>
      <c r="AG211" s="58">
        <v>46295</v>
      </c>
      <c r="AH211" s="10" t="e">
        <f>+VLOOKUP(P211,#REF!,5,0)</f>
        <v>#REF!</v>
      </c>
      <c r="AI211" s="4">
        <f t="shared" si="37"/>
        <v>1</v>
      </c>
      <c r="AJ211" s="58">
        <v>46037</v>
      </c>
      <c r="AK211" s="4">
        <f t="shared" si="40"/>
        <v>0</v>
      </c>
      <c r="AL211" s="4">
        <f t="shared" si="41"/>
        <v>256</v>
      </c>
      <c r="AM211" s="12">
        <f>+VLOOKUP(AA211,Honorarios!A:B,2,0)</f>
        <v>3694240</v>
      </c>
      <c r="AN211" s="12">
        <f t="shared" si="42"/>
        <v>31524181.333333332</v>
      </c>
      <c r="AO211" s="59">
        <v>9240298</v>
      </c>
      <c r="AP211" s="62">
        <v>31524181</v>
      </c>
      <c r="AQ211" s="63" t="s">
        <v>83</v>
      </c>
      <c r="AR211" s="64">
        <v>0</v>
      </c>
      <c r="AS211" s="63" t="s">
        <v>83</v>
      </c>
      <c r="AT211" s="64">
        <v>0</v>
      </c>
      <c r="AU211" s="63" t="s">
        <v>83</v>
      </c>
      <c r="AV211" s="64">
        <v>0</v>
      </c>
      <c r="AW211" s="63" t="s">
        <v>83</v>
      </c>
      <c r="AX211" s="64">
        <v>0</v>
      </c>
      <c r="AY211" s="63" t="s">
        <v>83</v>
      </c>
      <c r="AZ211" s="64">
        <v>0</v>
      </c>
      <c r="BA211" s="63" t="s">
        <v>83</v>
      </c>
      <c r="BB211" s="64">
        <v>0</v>
      </c>
      <c r="BC211" s="63" t="s">
        <v>83</v>
      </c>
      <c r="BD211" s="64">
        <v>0</v>
      </c>
      <c r="BE211" s="13">
        <f t="shared" si="43"/>
        <v>31524181</v>
      </c>
      <c r="BF211" s="59">
        <v>7201407946</v>
      </c>
      <c r="BG211" s="58">
        <v>46035</v>
      </c>
      <c r="BH211" s="59">
        <v>8201407999</v>
      </c>
      <c r="BI211" s="58">
        <v>46037</v>
      </c>
      <c r="BJ211" s="4" t="s">
        <v>89</v>
      </c>
      <c r="BK211" s="4" t="s">
        <v>90</v>
      </c>
      <c r="BL211" s="14" t="s">
        <v>393</v>
      </c>
      <c r="BM211" s="11">
        <f>+VLOOKUP(BL211,Supervisores!A:B,2,0)</f>
        <v>43420806</v>
      </c>
      <c r="BN211" s="16" t="s">
        <v>1744</v>
      </c>
      <c r="BO211" s="16" t="s">
        <v>1745</v>
      </c>
      <c r="BP211" s="58">
        <v>46057</v>
      </c>
      <c r="BQ211" s="65" t="s">
        <v>83</v>
      </c>
      <c r="BR211" s="65" t="s">
        <v>83</v>
      </c>
      <c r="BS211" s="65" t="s">
        <v>83</v>
      </c>
      <c r="BT211" s="65" t="s">
        <v>83</v>
      </c>
      <c r="BU211" s="65" t="s">
        <v>83</v>
      </c>
      <c r="BV211" s="60" t="s">
        <v>95</v>
      </c>
      <c r="BW211" s="67" t="s">
        <v>96</v>
      </c>
      <c r="BX211" s="60">
        <v>8</v>
      </c>
      <c r="BY211" s="15"/>
      <c r="BZ211" s="59"/>
    </row>
    <row r="212" spans="1:78" hidden="1">
      <c r="A212" s="54" t="s">
        <v>76</v>
      </c>
      <c r="B212" s="54">
        <v>211</v>
      </c>
      <c r="C212" s="54"/>
      <c r="D212" s="54" t="s">
        <v>251</v>
      </c>
      <c r="E212" s="54" t="s">
        <v>251</v>
      </c>
      <c r="F212" s="54" t="s">
        <v>251</v>
      </c>
      <c r="G212" s="54" t="s">
        <v>251</v>
      </c>
      <c r="H212" s="54" t="s">
        <v>251</v>
      </c>
      <c r="I212" s="54" t="s">
        <v>251</v>
      </c>
      <c r="J212" s="54" t="s">
        <v>251</v>
      </c>
      <c r="K212" s="54" t="s">
        <v>251</v>
      </c>
      <c r="L212" s="54" t="s">
        <v>251</v>
      </c>
      <c r="M212" s="54" t="s">
        <v>251</v>
      </c>
      <c r="N212" s="54" t="s">
        <v>251</v>
      </c>
      <c r="O212" s="72" t="e">
        <v>#N/A</v>
      </c>
      <c r="P212" s="55" t="s">
        <v>1746</v>
      </c>
      <c r="Q212" s="56" t="s">
        <v>83</v>
      </c>
      <c r="R212" s="54" t="s">
        <v>251</v>
      </c>
      <c r="S212" s="54" t="s">
        <v>251</v>
      </c>
      <c r="T212" s="54" t="s">
        <v>251</v>
      </c>
      <c r="U212" s="56" t="s">
        <v>251</v>
      </c>
      <c r="V212" s="56" t="s">
        <v>251</v>
      </c>
      <c r="W212" s="56" t="s">
        <v>251</v>
      </c>
      <c r="X212" s="56" t="s">
        <v>251</v>
      </c>
      <c r="Y212" s="56" t="s">
        <v>251</v>
      </c>
      <c r="Z212" s="72" t="s">
        <v>83</v>
      </c>
      <c r="AA212" s="54" t="s">
        <v>251</v>
      </c>
      <c r="AB212" s="54" t="s">
        <v>251</v>
      </c>
      <c r="AC212" s="54" t="s">
        <v>251</v>
      </c>
      <c r="AD212" s="54" t="s">
        <v>251</v>
      </c>
      <c r="AE212" s="54" t="s">
        <v>251</v>
      </c>
      <c r="AF212" s="54" t="s">
        <v>251</v>
      </c>
      <c r="AG212" s="54" t="s">
        <v>251</v>
      </c>
      <c r="AH212" s="54" t="e">
        <f>+VLOOKUP(P212,#REF!,5,0)</f>
        <v>#REF!</v>
      </c>
      <c r="AI212" s="54" t="s">
        <v>251</v>
      </c>
      <c r="AJ212" s="54" t="s">
        <v>251</v>
      </c>
      <c r="AK212" s="54" t="s">
        <v>251</v>
      </c>
      <c r="AL212" s="54" t="s">
        <v>251</v>
      </c>
      <c r="AM212" s="54" t="s">
        <v>251</v>
      </c>
      <c r="AN212" s="54" t="s">
        <v>251</v>
      </c>
      <c r="AO212" s="54" t="s">
        <v>251</v>
      </c>
      <c r="AP212" s="54" t="s">
        <v>251</v>
      </c>
      <c r="AQ212" s="54" t="s">
        <v>251</v>
      </c>
      <c r="AR212" s="54" t="s">
        <v>251</v>
      </c>
      <c r="AS212" s="54" t="s">
        <v>251</v>
      </c>
      <c r="AT212" s="54" t="s">
        <v>251</v>
      </c>
      <c r="AU212" s="54" t="s">
        <v>251</v>
      </c>
      <c r="AV212" s="54" t="s">
        <v>251</v>
      </c>
      <c r="AW212" s="54" t="s">
        <v>251</v>
      </c>
      <c r="AX212" s="54" t="s">
        <v>251</v>
      </c>
      <c r="AY212" s="54" t="s">
        <v>251</v>
      </c>
      <c r="AZ212" s="54" t="s">
        <v>251</v>
      </c>
      <c r="BA212" s="54" t="s">
        <v>251</v>
      </c>
      <c r="BB212" s="54" t="s">
        <v>251</v>
      </c>
      <c r="BC212" s="54" t="s">
        <v>251</v>
      </c>
      <c r="BD212" s="54" t="s">
        <v>251</v>
      </c>
      <c r="BE212" s="54" t="s">
        <v>251</v>
      </c>
      <c r="BF212" s="54" t="s">
        <v>251</v>
      </c>
      <c r="BG212" s="54" t="s">
        <v>251</v>
      </c>
      <c r="BH212" s="54" t="s">
        <v>251</v>
      </c>
      <c r="BI212" s="54" t="s">
        <v>251</v>
      </c>
      <c r="BJ212" s="54" t="s">
        <v>251</v>
      </c>
      <c r="BK212" s="54" t="s">
        <v>251</v>
      </c>
      <c r="BL212" s="54" t="s">
        <v>251</v>
      </c>
      <c r="BM212" s="54" t="s">
        <v>251</v>
      </c>
      <c r="BN212" s="54" t="s">
        <v>251</v>
      </c>
      <c r="BO212" s="54" t="s">
        <v>251</v>
      </c>
      <c r="BP212" s="54" t="s">
        <v>251</v>
      </c>
      <c r="BQ212" s="54" t="s">
        <v>251</v>
      </c>
      <c r="BR212" s="54" t="s">
        <v>251</v>
      </c>
      <c r="BS212" s="54" t="s">
        <v>251</v>
      </c>
      <c r="BT212" s="54" t="s">
        <v>251</v>
      </c>
      <c r="BU212" s="54" t="s">
        <v>251</v>
      </c>
      <c r="BV212" s="54" t="s">
        <v>251</v>
      </c>
      <c r="BW212" s="54" t="s">
        <v>251</v>
      </c>
      <c r="BX212" s="54" t="s">
        <v>251</v>
      </c>
      <c r="BY212" s="54" t="s">
        <v>251</v>
      </c>
      <c r="BZ212" s="54" t="s">
        <v>251</v>
      </c>
    </row>
    <row r="213" spans="1:78">
      <c r="A213" s="4" t="s">
        <v>76</v>
      </c>
      <c r="B213" s="4">
        <v>212</v>
      </c>
      <c r="C213" s="59"/>
      <c r="D213" s="4" t="str">
        <f t="shared" si="44"/>
        <v>MARLY CARDONA QUINTERO/MARIA FERNANDA PEREZ/GLADYS ENITH ARREDONDO</v>
      </c>
      <c r="E213" s="60" t="s">
        <v>153</v>
      </c>
      <c r="F213" s="5" t="s">
        <v>78</v>
      </c>
      <c r="G213" s="5" t="s">
        <v>187</v>
      </c>
      <c r="H213" s="5" t="s">
        <v>78</v>
      </c>
      <c r="I213" s="60" t="s">
        <v>362</v>
      </c>
      <c r="J213" s="59">
        <v>3136</v>
      </c>
      <c r="K213" s="58">
        <v>46035</v>
      </c>
      <c r="L213" s="59">
        <v>3866</v>
      </c>
      <c r="M213" s="63">
        <v>89</v>
      </c>
      <c r="N213" s="10">
        <f>+VLOOKUP(M213,Hoja1!A:B,2,0)</f>
        <v>46036</v>
      </c>
      <c r="O213" s="10" t="s">
        <v>1747</v>
      </c>
      <c r="P213" s="11" t="s">
        <v>1748</v>
      </c>
      <c r="Q213" s="18" t="s">
        <v>83</v>
      </c>
      <c r="R213" s="4" t="str">
        <f t="shared" si="39"/>
        <v>PERSONA NATURAL</v>
      </c>
      <c r="S213" s="59">
        <v>1039456816</v>
      </c>
      <c r="T213" s="59" t="s">
        <v>1749</v>
      </c>
      <c r="U213" s="61" t="s">
        <v>84</v>
      </c>
      <c r="V213" s="58">
        <v>46029</v>
      </c>
      <c r="W213" s="58">
        <f t="shared" si="45"/>
        <v>47125</v>
      </c>
      <c r="X213" s="59">
        <v>93151507</v>
      </c>
      <c r="Y213" s="59" t="s">
        <v>1750</v>
      </c>
      <c r="Z213" s="59" t="s">
        <v>1751</v>
      </c>
      <c r="AA213" s="4" t="s">
        <v>86</v>
      </c>
      <c r="AB213" s="4" t="s">
        <v>367</v>
      </c>
      <c r="AC213" s="4" t="s">
        <v>368</v>
      </c>
      <c r="AD213" s="58">
        <v>46037</v>
      </c>
      <c r="AE213" s="58">
        <v>46037</v>
      </c>
      <c r="AF213" s="58">
        <v>46037</v>
      </c>
      <c r="AG213" s="58">
        <v>46203</v>
      </c>
      <c r="AH213" s="10" t="e">
        <f>+VLOOKUP(P213,#REF!,5,0)</f>
        <v>#REF!</v>
      </c>
      <c r="AI213" s="4">
        <f t="shared" ref="AI213:AI241" si="46">DAYS360(N213,AD213,(FALSE))</f>
        <v>1</v>
      </c>
      <c r="AJ213" s="58">
        <v>46037</v>
      </c>
      <c r="AK213" s="4">
        <f t="shared" si="40"/>
        <v>0</v>
      </c>
      <c r="AL213" s="4">
        <f t="shared" si="41"/>
        <v>166</v>
      </c>
      <c r="AM213" s="12">
        <f>+VLOOKUP(AA213,Honorarios!A:B,2,0)</f>
        <v>7308240</v>
      </c>
      <c r="AN213" s="12">
        <f t="shared" si="42"/>
        <v>40438928</v>
      </c>
      <c r="AO213" s="59">
        <v>9240302</v>
      </c>
      <c r="AP213" s="62">
        <v>40438928</v>
      </c>
      <c r="AQ213" s="63" t="s">
        <v>83</v>
      </c>
      <c r="AR213" s="64">
        <v>0</v>
      </c>
      <c r="AS213" s="63" t="s">
        <v>83</v>
      </c>
      <c r="AT213" s="64">
        <v>0</v>
      </c>
      <c r="AU213" s="63" t="s">
        <v>83</v>
      </c>
      <c r="AV213" s="64">
        <v>0</v>
      </c>
      <c r="AW213" s="63" t="s">
        <v>83</v>
      </c>
      <c r="AX213" s="64">
        <v>0</v>
      </c>
      <c r="AY213" s="63" t="s">
        <v>83</v>
      </c>
      <c r="AZ213" s="64">
        <v>0</v>
      </c>
      <c r="BA213" s="63" t="s">
        <v>83</v>
      </c>
      <c r="BB213" s="64">
        <v>0</v>
      </c>
      <c r="BC213" s="63" t="s">
        <v>83</v>
      </c>
      <c r="BD213" s="64">
        <v>0</v>
      </c>
      <c r="BE213" s="13">
        <f t="shared" si="43"/>
        <v>40438928</v>
      </c>
      <c r="BF213" s="59">
        <v>7201407878</v>
      </c>
      <c r="BG213" s="58">
        <v>46035</v>
      </c>
      <c r="BH213" s="59">
        <v>8201407975</v>
      </c>
      <c r="BI213" s="58">
        <v>46037</v>
      </c>
      <c r="BJ213" s="4" t="s">
        <v>89</v>
      </c>
      <c r="BK213" s="4" t="s">
        <v>90</v>
      </c>
      <c r="BL213" s="14" t="s">
        <v>343</v>
      </c>
      <c r="BM213" s="11">
        <f>+VLOOKUP(BL213,Supervisores!A:B,2,0)</f>
        <v>52725332</v>
      </c>
      <c r="BN213" s="71" t="s">
        <v>1752</v>
      </c>
      <c r="BO213" s="71" t="s">
        <v>1753</v>
      </c>
      <c r="BP213" s="58">
        <v>46057</v>
      </c>
      <c r="BQ213" s="65" t="s">
        <v>83</v>
      </c>
      <c r="BR213" s="65" t="s">
        <v>83</v>
      </c>
      <c r="BS213" s="65" t="s">
        <v>83</v>
      </c>
      <c r="BT213" s="65" t="s">
        <v>83</v>
      </c>
      <c r="BU213" s="65" t="s">
        <v>83</v>
      </c>
      <c r="BV213" s="60" t="s">
        <v>95</v>
      </c>
      <c r="BW213" s="67" t="s">
        <v>96</v>
      </c>
      <c r="BX213" s="60">
        <v>8</v>
      </c>
      <c r="BY213" s="71" t="s">
        <v>1754</v>
      </c>
      <c r="BZ213" s="59" t="s">
        <v>1612</v>
      </c>
    </row>
    <row r="214" spans="1:78">
      <c r="A214" s="4" t="s">
        <v>76</v>
      </c>
      <c r="B214" s="4">
        <v>213</v>
      </c>
      <c r="C214" s="59"/>
      <c r="D214" s="4" t="str">
        <f t="shared" si="44"/>
        <v>MARLY CARDONA QUINTERO/MARIA FERNANDA PEREZ/GLADYS ENITH ARREDONDO</v>
      </c>
      <c r="E214" s="60" t="s">
        <v>153</v>
      </c>
      <c r="F214" s="5" t="s">
        <v>78</v>
      </c>
      <c r="G214" s="5" t="s">
        <v>187</v>
      </c>
      <c r="H214" s="5" t="s">
        <v>78</v>
      </c>
      <c r="I214" s="60" t="s">
        <v>362</v>
      </c>
      <c r="J214" s="59">
        <v>3137</v>
      </c>
      <c r="K214" s="58">
        <v>46035</v>
      </c>
      <c r="L214" s="59">
        <v>3867</v>
      </c>
      <c r="M214" s="63">
        <v>89</v>
      </c>
      <c r="N214" s="10">
        <f>+VLOOKUP(M214,Hoja1!A:B,2,0)</f>
        <v>46036</v>
      </c>
      <c r="O214" s="10" t="s">
        <v>1755</v>
      </c>
      <c r="P214" s="11" t="s">
        <v>1756</v>
      </c>
      <c r="Q214" s="18" t="s">
        <v>83</v>
      </c>
      <c r="R214" s="4" t="str">
        <f t="shared" si="39"/>
        <v>PERSONA NATURAL</v>
      </c>
      <c r="S214" s="59">
        <v>43877134</v>
      </c>
      <c r="T214" s="59" t="s">
        <v>1757</v>
      </c>
      <c r="U214" s="61" t="s">
        <v>84</v>
      </c>
      <c r="V214" s="58">
        <v>45222</v>
      </c>
      <c r="W214" s="58">
        <f t="shared" si="45"/>
        <v>46318</v>
      </c>
      <c r="X214" s="59">
        <v>93151507</v>
      </c>
      <c r="Y214" s="59" t="s">
        <v>1758</v>
      </c>
      <c r="Z214" s="59" t="s">
        <v>1759</v>
      </c>
      <c r="AA214" s="4" t="s">
        <v>140</v>
      </c>
      <c r="AB214" s="4" t="s">
        <v>367</v>
      </c>
      <c r="AC214" s="4" t="s">
        <v>368</v>
      </c>
      <c r="AD214" s="58">
        <v>46042</v>
      </c>
      <c r="AE214" s="58">
        <v>46037</v>
      </c>
      <c r="AF214" s="58">
        <v>46042</v>
      </c>
      <c r="AG214" s="58">
        <v>46203</v>
      </c>
      <c r="AH214" s="10" t="e">
        <f>+VLOOKUP(P214,#REF!,5,0)</f>
        <v>#REF!</v>
      </c>
      <c r="AI214" s="4">
        <f t="shared" si="46"/>
        <v>6</v>
      </c>
      <c r="AJ214" s="58">
        <v>46042</v>
      </c>
      <c r="AK214" s="4">
        <f t="shared" si="40"/>
        <v>0</v>
      </c>
      <c r="AL214" s="4">
        <f t="shared" si="41"/>
        <v>161</v>
      </c>
      <c r="AM214" s="12">
        <f>+VLOOKUP(AA214,Honorarios!A:B,2,0)</f>
        <v>5164679</v>
      </c>
      <c r="AN214" s="12">
        <f t="shared" si="42"/>
        <v>27717110.633333333</v>
      </c>
      <c r="AO214" s="59">
        <v>9240299</v>
      </c>
      <c r="AP214" s="62">
        <v>27717111</v>
      </c>
      <c r="AQ214" s="63" t="s">
        <v>83</v>
      </c>
      <c r="AR214" s="64">
        <v>0</v>
      </c>
      <c r="AS214" s="63" t="s">
        <v>83</v>
      </c>
      <c r="AT214" s="64">
        <v>0</v>
      </c>
      <c r="AU214" s="63" t="s">
        <v>83</v>
      </c>
      <c r="AV214" s="64">
        <v>0</v>
      </c>
      <c r="AW214" s="63" t="s">
        <v>83</v>
      </c>
      <c r="AX214" s="64">
        <v>0</v>
      </c>
      <c r="AY214" s="63" t="s">
        <v>83</v>
      </c>
      <c r="AZ214" s="64">
        <v>0</v>
      </c>
      <c r="BA214" s="63" t="s">
        <v>83</v>
      </c>
      <c r="BB214" s="64">
        <v>0</v>
      </c>
      <c r="BC214" s="63" t="s">
        <v>83</v>
      </c>
      <c r="BD214" s="64">
        <v>0</v>
      </c>
      <c r="BE214" s="13">
        <f t="shared" si="43"/>
        <v>27717111</v>
      </c>
      <c r="BF214" s="59">
        <v>7201407879</v>
      </c>
      <c r="BG214" s="58">
        <v>46035</v>
      </c>
      <c r="BH214" s="59">
        <v>8201408008</v>
      </c>
      <c r="BI214" s="58">
        <v>46038</v>
      </c>
      <c r="BJ214" s="4" t="s">
        <v>89</v>
      </c>
      <c r="BK214" s="4" t="s">
        <v>90</v>
      </c>
      <c r="BL214" s="14" t="s">
        <v>343</v>
      </c>
      <c r="BM214" s="11">
        <f>+VLOOKUP(BL214,Supervisores!A:B,2,0)</f>
        <v>52725332</v>
      </c>
      <c r="BN214" s="16" t="s">
        <v>1760</v>
      </c>
      <c r="BO214" s="16" t="s">
        <v>1761</v>
      </c>
      <c r="BP214" s="58">
        <v>46057</v>
      </c>
      <c r="BQ214" s="65" t="s">
        <v>83</v>
      </c>
      <c r="BR214" s="65" t="s">
        <v>83</v>
      </c>
      <c r="BS214" s="65" t="s">
        <v>83</v>
      </c>
      <c r="BT214" s="65" t="s">
        <v>83</v>
      </c>
      <c r="BU214" s="65" t="s">
        <v>83</v>
      </c>
      <c r="BV214" s="60" t="s">
        <v>95</v>
      </c>
      <c r="BW214" s="67" t="s">
        <v>96</v>
      </c>
      <c r="BX214" s="60">
        <v>8</v>
      </c>
      <c r="BY214" s="16" t="s">
        <v>1762</v>
      </c>
      <c r="BZ214" s="59" t="s">
        <v>1612</v>
      </c>
    </row>
    <row r="215" spans="1:78">
      <c r="A215" s="4" t="s">
        <v>76</v>
      </c>
      <c r="B215" s="4">
        <v>214</v>
      </c>
      <c r="C215" s="59"/>
      <c r="D215" s="4" t="str">
        <f t="shared" si="44"/>
        <v>MARLY CARDONA QUINTERO/MARIA FERNANDA PEREZ/GLADYS ENITH ARREDONDO</v>
      </c>
      <c r="E215" s="60" t="s">
        <v>153</v>
      </c>
      <c r="F215" s="5" t="s">
        <v>78</v>
      </c>
      <c r="G215" s="5" t="s">
        <v>187</v>
      </c>
      <c r="H215" s="5" t="s">
        <v>78</v>
      </c>
      <c r="I215" s="60" t="s">
        <v>362</v>
      </c>
      <c r="J215" s="59">
        <v>3214</v>
      </c>
      <c r="K215" s="58">
        <v>46035</v>
      </c>
      <c r="L215" s="59">
        <v>3868</v>
      </c>
      <c r="M215" s="63">
        <v>90</v>
      </c>
      <c r="N215" s="10">
        <f>+VLOOKUP(M215,Hoja1!A:B,2,0)</f>
        <v>46041</v>
      </c>
      <c r="O215" s="10" t="s">
        <v>1763</v>
      </c>
      <c r="P215" s="11" t="s">
        <v>1764</v>
      </c>
      <c r="Q215" s="18" t="s">
        <v>83</v>
      </c>
      <c r="R215" s="4" t="str">
        <f t="shared" si="39"/>
        <v>PERSONA NATURAL</v>
      </c>
      <c r="S215" s="59">
        <v>43990541</v>
      </c>
      <c r="T215" s="59" t="s">
        <v>1765</v>
      </c>
      <c r="U215" s="61" t="s">
        <v>84</v>
      </c>
      <c r="V215" s="58">
        <v>45385</v>
      </c>
      <c r="W215" s="58">
        <f t="shared" si="45"/>
        <v>46480</v>
      </c>
      <c r="X215" s="59">
        <v>93151507</v>
      </c>
      <c r="Y215" s="59" t="s">
        <v>1766</v>
      </c>
      <c r="Z215" s="59" t="s">
        <v>1767</v>
      </c>
      <c r="AA215" s="4" t="s">
        <v>228</v>
      </c>
      <c r="AB215" s="4" t="s">
        <v>367</v>
      </c>
      <c r="AC215" s="4" t="s">
        <v>368</v>
      </c>
      <c r="AD215" s="58">
        <v>46042</v>
      </c>
      <c r="AE215" s="58">
        <v>46042</v>
      </c>
      <c r="AF215" s="58">
        <v>46042</v>
      </c>
      <c r="AG215" s="58">
        <v>46387</v>
      </c>
      <c r="AH215" s="10" t="e">
        <f>+VLOOKUP(P215,#REF!,5,0)</f>
        <v>#REF!</v>
      </c>
      <c r="AI215" s="4">
        <f t="shared" si="46"/>
        <v>1</v>
      </c>
      <c r="AJ215" s="58">
        <v>46042</v>
      </c>
      <c r="AK215" s="4">
        <f t="shared" si="40"/>
        <v>0</v>
      </c>
      <c r="AL215" s="4">
        <f>(YEAR(AG215)-YEAR(AF215))*360 + (MONTH(AG215)-MONTH(AF215))*30 + (DAY(AG215)-DAY(AF215))</f>
        <v>341</v>
      </c>
      <c r="AM215" s="12">
        <f>+VLOOKUP(AA215,Honorarios!A:B,2,0)</f>
        <v>10230894</v>
      </c>
      <c r="AN215" s="12">
        <f t="shared" si="42"/>
        <v>116291161.8</v>
      </c>
      <c r="AO215" s="59">
        <v>9240302</v>
      </c>
      <c r="AP215" s="62">
        <v>116291162</v>
      </c>
      <c r="AQ215" s="63" t="s">
        <v>83</v>
      </c>
      <c r="AR215" s="64">
        <v>0</v>
      </c>
      <c r="AS215" s="63" t="s">
        <v>83</v>
      </c>
      <c r="AT215" s="64">
        <v>0</v>
      </c>
      <c r="AU215" s="63" t="s">
        <v>83</v>
      </c>
      <c r="AV215" s="64">
        <v>0</v>
      </c>
      <c r="AW215" s="63" t="s">
        <v>83</v>
      </c>
      <c r="AX215" s="64">
        <v>0</v>
      </c>
      <c r="AY215" s="63" t="s">
        <v>83</v>
      </c>
      <c r="AZ215" s="64">
        <v>0</v>
      </c>
      <c r="BA215" s="63" t="s">
        <v>83</v>
      </c>
      <c r="BB215" s="64">
        <v>0</v>
      </c>
      <c r="BC215" s="63" t="s">
        <v>83</v>
      </c>
      <c r="BD215" s="64">
        <v>0</v>
      </c>
      <c r="BE215" s="13">
        <f t="shared" si="43"/>
        <v>116291162</v>
      </c>
      <c r="BF215" s="59">
        <v>7201407956</v>
      </c>
      <c r="BG215" s="58">
        <v>46041</v>
      </c>
      <c r="BH215" s="59">
        <v>8201408013</v>
      </c>
      <c r="BI215" s="58">
        <v>46042</v>
      </c>
      <c r="BJ215" s="4" t="s">
        <v>89</v>
      </c>
      <c r="BK215" s="4" t="s">
        <v>90</v>
      </c>
      <c r="BL215" s="14" t="s">
        <v>343</v>
      </c>
      <c r="BM215" s="11">
        <f>+VLOOKUP(BL215,Supervisores!A:B,2,0)</f>
        <v>52725332</v>
      </c>
      <c r="BN215" s="16" t="s">
        <v>1768</v>
      </c>
      <c r="BO215" s="16" t="s">
        <v>1769</v>
      </c>
      <c r="BP215" s="58">
        <v>46057</v>
      </c>
      <c r="BQ215" s="65">
        <v>46042</v>
      </c>
      <c r="BR215" s="65" t="s">
        <v>1770</v>
      </c>
      <c r="BS215" s="65">
        <v>46042</v>
      </c>
      <c r="BT215" s="65">
        <v>46573</v>
      </c>
      <c r="BU215" s="65">
        <v>46042</v>
      </c>
      <c r="BV215" s="60" t="s">
        <v>95</v>
      </c>
      <c r="BW215" s="67" t="s">
        <v>96</v>
      </c>
      <c r="BX215" s="60">
        <v>10</v>
      </c>
      <c r="BY215" s="16" t="s">
        <v>1771</v>
      </c>
      <c r="BZ215" s="59" t="s">
        <v>1612</v>
      </c>
    </row>
    <row r="216" spans="1:78">
      <c r="A216" s="4" t="s">
        <v>76</v>
      </c>
      <c r="B216" s="4">
        <v>215</v>
      </c>
      <c r="C216" s="59"/>
      <c r="D216" s="4" t="str">
        <f t="shared" si="44"/>
        <v>MARLY CARDONA QUINTERO/MARIA FERNANDA PEREZ/GLADYS ENITH ARREDONDO</v>
      </c>
      <c r="E216" s="60" t="s">
        <v>153</v>
      </c>
      <c r="F216" s="5" t="s">
        <v>78</v>
      </c>
      <c r="G216" s="5" t="s">
        <v>187</v>
      </c>
      <c r="H216" s="5" t="s">
        <v>78</v>
      </c>
      <c r="I216" s="60" t="s">
        <v>362</v>
      </c>
      <c r="J216" s="59">
        <v>3139</v>
      </c>
      <c r="K216" s="58">
        <v>46035</v>
      </c>
      <c r="L216" s="59">
        <v>3869</v>
      </c>
      <c r="M216" s="63">
        <v>89</v>
      </c>
      <c r="N216" s="10">
        <f>+VLOOKUP(M216,Hoja1!A:B,2,0)</f>
        <v>46036</v>
      </c>
      <c r="O216" s="10" t="s">
        <v>1772</v>
      </c>
      <c r="P216" s="11" t="s">
        <v>1773</v>
      </c>
      <c r="Q216" s="18" t="s">
        <v>83</v>
      </c>
      <c r="R216" s="4" t="str">
        <f t="shared" si="39"/>
        <v>PERSONA NATURAL</v>
      </c>
      <c r="S216" s="59">
        <v>1017205099</v>
      </c>
      <c r="T216" s="59" t="s">
        <v>1774</v>
      </c>
      <c r="U216" s="61" t="s">
        <v>102</v>
      </c>
      <c r="V216" s="58">
        <v>46009</v>
      </c>
      <c r="W216" s="58">
        <f t="shared" si="45"/>
        <v>47105</v>
      </c>
      <c r="X216" s="59">
        <v>93151507</v>
      </c>
      <c r="Y216" s="59" t="s">
        <v>1775</v>
      </c>
      <c r="Z216" s="59" t="s">
        <v>1776</v>
      </c>
      <c r="AA216" s="4" t="s">
        <v>140</v>
      </c>
      <c r="AB216" s="4" t="s">
        <v>367</v>
      </c>
      <c r="AC216" s="4" t="s">
        <v>368</v>
      </c>
      <c r="AD216" s="58">
        <v>46037</v>
      </c>
      <c r="AE216" s="58">
        <v>46037</v>
      </c>
      <c r="AF216" s="58">
        <v>46037</v>
      </c>
      <c r="AG216" s="58">
        <v>46295</v>
      </c>
      <c r="AH216" s="10" t="e">
        <f>+VLOOKUP(P216,#REF!,5,0)</f>
        <v>#REF!</v>
      </c>
      <c r="AI216" s="4">
        <f t="shared" si="46"/>
        <v>1</v>
      </c>
      <c r="AJ216" s="58">
        <v>46037</v>
      </c>
      <c r="AK216" s="4">
        <f t="shared" si="40"/>
        <v>0</v>
      </c>
      <c r="AL216" s="4">
        <f t="shared" si="41"/>
        <v>256</v>
      </c>
      <c r="AM216" s="12">
        <f>+VLOOKUP(AA216,Honorarios!A:B,2,0)</f>
        <v>5164679</v>
      </c>
      <c r="AN216" s="12">
        <f t="shared" si="42"/>
        <v>44071927.466666669</v>
      </c>
      <c r="AO216" s="59">
        <v>9240302</v>
      </c>
      <c r="AP216" s="62">
        <v>44071927</v>
      </c>
      <c r="AQ216" s="63" t="s">
        <v>83</v>
      </c>
      <c r="AR216" s="64">
        <v>0</v>
      </c>
      <c r="AS216" s="63" t="s">
        <v>83</v>
      </c>
      <c r="AT216" s="64">
        <v>0</v>
      </c>
      <c r="AU216" s="63" t="s">
        <v>83</v>
      </c>
      <c r="AV216" s="64">
        <v>0</v>
      </c>
      <c r="AW216" s="63" t="s">
        <v>83</v>
      </c>
      <c r="AX216" s="64">
        <v>0</v>
      </c>
      <c r="AY216" s="63" t="s">
        <v>83</v>
      </c>
      <c r="AZ216" s="64">
        <v>0</v>
      </c>
      <c r="BA216" s="63" t="s">
        <v>83</v>
      </c>
      <c r="BB216" s="64">
        <v>0</v>
      </c>
      <c r="BC216" s="63" t="s">
        <v>83</v>
      </c>
      <c r="BD216" s="64">
        <v>0</v>
      </c>
      <c r="BE216" s="13">
        <f t="shared" si="43"/>
        <v>44071927</v>
      </c>
      <c r="BF216" s="59">
        <v>7201407881</v>
      </c>
      <c r="BG216" s="58">
        <v>46035</v>
      </c>
      <c r="BH216" s="59">
        <v>8201407977</v>
      </c>
      <c r="BI216" s="58">
        <v>46037</v>
      </c>
      <c r="BJ216" s="4" t="s">
        <v>89</v>
      </c>
      <c r="BK216" s="4" t="s">
        <v>90</v>
      </c>
      <c r="BL216" s="14" t="s">
        <v>343</v>
      </c>
      <c r="BM216" s="11">
        <f>+VLOOKUP(BL216,Supervisores!A:B,2,0)</f>
        <v>52725332</v>
      </c>
      <c r="BN216" s="16" t="s">
        <v>1777</v>
      </c>
      <c r="BO216" s="16" t="s">
        <v>1778</v>
      </c>
      <c r="BP216" s="58">
        <v>46057</v>
      </c>
      <c r="BQ216" s="65" t="s">
        <v>83</v>
      </c>
      <c r="BR216" s="65" t="s">
        <v>83</v>
      </c>
      <c r="BS216" s="65" t="s">
        <v>83</v>
      </c>
      <c r="BT216" s="65" t="s">
        <v>83</v>
      </c>
      <c r="BU216" s="65" t="s">
        <v>83</v>
      </c>
      <c r="BV216" s="60" t="s">
        <v>95</v>
      </c>
      <c r="BW216" s="67" t="s">
        <v>96</v>
      </c>
      <c r="BX216" s="60">
        <v>8</v>
      </c>
      <c r="BY216" s="16" t="s">
        <v>1779</v>
      </c>
      <c r="BZ216" s="59"/>
    </row>
    <row r="217" spans="1:78">
      <c r="A217" s="4" t="s">
        <v>76</v>
      </c>
      <c r="B217" s="4">
        <v>216</v>
      </c>
      <c r="C217" s="59"/>
      <c r="D217" s="4" t="str">
        <f t="shared" si="44"/>
        <v>NIDIA BEDOYA LORA/MARIA FERNANDA PEREZ/SANTIAGO LOPEZ JIMENEZ</v>
      </c>
      <c r="E217" s="60" t="s">
        <v>197</v>
      </c>
      <c r="F217" s="5" t="s">
        <v>78</v>
      </c>
      <c r="G217" s="5" t="s">
        <v>187</v>
      </c>
      <c r="H217" s="5" t="s">
        <v>78</v>
      </c>
      <c r="I217" s="60" t="s">
        <v>1207</v>
      </c>
      <c r="J217" s="59">
        <v>3180</v>
      </c>
      <c r="K217" s="58">
        <v>46035</v>
      </c>
      <c r="L217" s="59">
        <v>3870</v>
      </c>
      <c r="M217" s="63">
        <v>89</v>
      </c>
      <c r="N217" s="10">
        <f>+VLOOKUP(M217,Hoja1!A:B,2,0)</f>
        <v>46036</v>
      </c>
      <c r="O217" s="10" t="s">
        <v>1780</v>
      </c>
      <c r="P217" s="11" t="s">
        <v>1781</v>
      </c>
      <c r="Q217" s="18" t="s">
        <v>83</v>
      </c>
      <c r="R217" s="4" t="str">
        <f t="shared" si="39"/>
        <v>PERSONA NATURAL</v>
      </c>
      <c r="S217" s="59">
        <v>43595377</v>
      </c>
      <c r="T217" s="59" t="s">
        <v>1782</v>
      </c>
      <c r="U217" s="61" t="s">
        <v>84</v>
      </c>
      <c r="V217" s="58">
        <v>45679</v>
      </c>
      <c r="W217" s="58">
        <f t="shared" si="45"/>
        <v>46774</v>
      </c>
      <c r="X217" s="59">
        <v>93151507</v>
      </c>
      <c r="Y217" s="59" t="s">
        <v>1783</v>
      </c>
      <c r="Z217" s="59" t="s">
        <v>1784</v>
      </c>
      <c r="AA217" s="4" t="s">
        <v>86</v>
      </c>
      <c r="AB217" s="4" t="s">
        <v>87</v>
      </c>
      <c r="AC217" s="4" t="s">
        <v>88</v>
      </c>
      <c r="AD217" s="58">
        <v>46037</v>
      </c>
      <c r="AE217" s="58">
        <v>46037</v>
      </c>
      <c r="AF217" s="58">
        <v>46037</v>
      </c>
      <c r="AG217" s="58">
        <v>46295</v>
      </c>
      <c r="AH217" s="10" t="e">
        <f>+VLOOKUP(P217,#REF!,5,0)</f>
        <v>#REF!</v>
      </c>
      <c r="AI217" s="4">
        <f t="shared" si="46"/>
        <v>1</v>
      </c>
      <c r="AJ217" s="58">
        <v>46037</v>
      </c>
      <c r="AK217" s="4">
        <f t="shared" si="40"/>
        <v>0</v>
      </c>
      <c r="AL217" s="4">
        <f t="shared" si="41"/>
        <v>256</v>
      </c>
      <c r="AM217" s="12">
        <f>+VLOOKUP(AA217,Honorarios!A:B,2,0)</f>
        <v>7308240</v>
      </c>
      <c r="AN217" s="12">
        <f t="shared" si="42"/>
        <v>62363648</v>
      </c>
      <c r="AO217" s="59">
        <v>9240298</v>
      </c>
      <c r="AP217" s="62">
        <v>62363648</v>
      </c>
      <c r="AQ217" s="63" t="s">
        <v>83</v>
      </c>
      <c r="AR217" s="64">
        <v>0</v>
      </c>
      <c r="AS217" s="63" t="s">
        <v>83</v>
      </c>
      <c r="AT217" s="64">
        <v>0</v>
      </c>
      <c r="AU217" s="63" t="s">
        <v>83</v>
      </c>
      <c r="AV217" s="64">
        <v>0</v>
      </c>
      <c r="AW217" s="63" t="s">
        <v>83</v>
      </c>
      <c r="AX217" s="64">
        <v>0</v>
      </c>
      <c r="AY217" s="63" t="s">
        <v>83</v>
      </c>
      <c r="AZ217" s="64">
        <v>0</v>
      </c>
      <c r="BA217" s="63" t="s">
        <v>83</v>
      </c>
      <c r="BB217" s="64">
        <v>0</v>
      </c>
      <c r="BC217" s="63" t="s">
        <v>83</v>
      </c>
      <c r="BD217" s="64">
        <v>0</v>
      </c>
      <c r="BE217" s="13">
        <f t="shared" si="43"/>
        <v>62363648</v>
      </c>
      <c r="BF217" s="59">
        <v>7201407922</v>
      </c>
      <c r="BG217" s="58">
        <v>46035</v>
      </c>
      <c r="BH217" s="59">
        <v>8201407979</v>
      </c>
      <c r="BI217" s="58">
        <v>46037</v>
      </c>
      <c r="BJ217" s="4" t="s">
        <v>89</v>
      </c>
      <c r="BK217" s="4" t="s">
        <v>90</v>
      </c>
      <c r="BL217" s="14" t="s">
        <v>91</v>
      </c>
      <c r="BM217" s="11">
        <f>+VLOOKUP(BL217,Supervisores!A:B,2,0)</f>
        <v>98552967</v>
      </c>
      <c r="BN217" s="16" t="s">
        <v>1785</v>
      </c>
      <c r="BO217" s="16" t="s">
        <v>1786</v>
      </c>
      <c r="BP217" s="58">
        <v>46057</v>
      </c>
      <c r="BQ217" s="65">
        <v>46037</v>
      </c>
      <c r="BR217" s="65" t="s">
        <v>1787</v>
      </c>
      <c r="BS217" s="65">
        <v>46037</v>
      </c>
      <c r="BT217" s="65">
        <v>46482</v>
      </c>
      <c r="BU217" s="65">
        <v>46037</v>
      </c>
      <c r="BV217" s="60" t="s">
        <v>95</v>
      </c>
      <c r="BW217" s="67" t="s">
        <v>96</v>
      </c>
      <c r="BX217" s="60">
        <v>10</v>
      </c>
      <c r="BY217" s="16" t="s">
        <v>1788</v>
      </c>
      <c r="BZ217" s="59"/>
    </row>
    <row r="218" spans="1:78">
      <c r="A218" s="4" t="s">
        <v>76</v>
      </c>
      <c r="B218" s="4">
        <v>217</v>
      </c>
      <c r="C218" s="59"/>
      <c r="D218" s="4" t="str">
        <f t="shared" si="44"/>
        <v>NIDIA BEDOYA LORA/MARIA FERNANDA PEREZ/SANTIAGO LOPEZ JIMENEZ</v>
      </c>
      <c r="E218" s="60" t="s">
        <v>197</v>
      </c>
      <c r="F218" s="5" t="s">
        <v>78</v>
      </c>
      <c r="G218" s="5" t="s">
        <v>187</v>
      </c>
      <c r="H218" s="5" t="s">
        <v>78</v>
      </c>
      <c r="I218" s="60" t="s">
        <v>1207</v>
      </c>
      <c r="J218" s="59">
        <v>3181</v>
      </c>
      <c r="K218" s="58">
        <v>46035</v>
      </c>
      <c r="L218" s="59">
        <v>3871</v>
      </c>
      <c r="M218" s="63">
        <v>89</v>
      </c>
      <c r="N218" s="10">
        <f>+VLOOKUP(M218,Hoja1!A:B,2,0)</f>
        <v>46036</v>
      </c>
      <c r="O218" s="10" t="s">
        <v>1789</v>
      </c>
      <c r="P218" s="11" t="s">
        <v>1790</v>
      </c>
      <c r="Q218" s="18" t="s">
        <v>83</v>
      </c>
      <c r="R218" s="4" t="str">
        <f t="shared" si="39"/>
        <v>PERSONA NATURAL</v>
      </c>
      <c r="S218" s="59">
        <v>1017231784</v>
      </c>
      <c r="T218" s="59" t="s">
        <v>1791</v>
      </c>
      <c r="U218" s="61" t="s">
        <v>102</v>
      </c>
      <c r="V218" s="58">
        <v>45505</v>
      </c>
      <c r="W218" s="58">
        <f t="shared" si="45"/>
        <v>46600</v>
      </c>
      <c r="X218" s="59">
        <v>93151507</v>
      </c>
      <c r="Y218" s="59" t="s">
        <v>1792</v>
      </c>
      <c r="Z218" s="59" t="s">
        <v>1793</v>
      </c>
      <c r="AA218" s="4" t="s">
        <v>149</v>
      </c>
      <c r="AB218" s="4" t="s">
        <v>87</v>
      </c>
      <c r="AC218" s="4" t="s">
        <v>88</v>
      </c>
      <c r="AD218" s="58">
        <v>46037</v>
      </c>
      <c r="AE218" s="58">
        <v>46037</v>
      </c>
      <c r="AF218" s="58">
        <v>46037</v>
      </c>
      <c r="AG218" s="58">
        <v>46295</v>
      </c>
      <c r="AH218" s="10" t="e">
        <f>+VLOOKUP(P218,#REF!,5,0)</f>
        <v>#REF!</v>
      </c>
      <c r="AI218" s="4">
        <f t="shared" si="46"/>
        <v>1</v>
      </c>
      <c r="AJ218" s="58">
        <v>46037</v>
      </c>
      <c r="AK218" s="4">
        <f t="shared" si="40"/>
        <v>0</v>
      </c>
      <c r="AL218" s="4">
        <f t="shared" si="41"/>
        <v>256</v>
      </c>
      <c r="AM218" s="12">
        <f>+VLOOKUP(AA218,Honorarios!A:B,2,0)</f>
        <v>5846908</v>
      </c>
      <c r="AN218" s="12">
        <f t="shared" si="42"/>
        <v>49893614.93333333</v>
      </c>
      <c r="AO218" s="59">
        <v>9240298</v>
      </c>
      <c r="AP218" s="62">
        <v>49893615</v>
      </c>
      <c r="AQ218" s="63" t="s">
        <v>83</v>
      </c>
      <c r="AR218" s="64">
        <v>0</v>
      </c>
      <c r="AS218" s="63" t="s">
        <v>83</v>
      </c>
      <c r="AT218" s="64">
        <v>0</v>
      </c>
      <c r="AU218" s="63" t="s">
        <v>83</v>
      </c>
      <c r="AV218" s="64">
        <v>0</v>
      </c>
      <c r="AW218" s="63" t="s">
        <v>83</v>
      </c>
      <c r="AX218" s="64">
        <v>0</v>
      </c>
      <c r="AY218" s="63" t="s">
        <v>83</v>
      </c>
      <c r="AZ218" s="64">
        <v>0</v>
      </c>
      <c r="BA218" s="63" t="s">
        <v>83</v>
      </c>
      <c r="BB218" s="64">
        <v>0</v>
      </c>
      <c r="BC218" s="63" t="s">
        <v>83</v>
      </c>
      <c r="BD218" s="64">
        <v>0</v>
      </c>
      <c r="BE218" s="13">
        <f t="shared" si="43"/>
        <v>49893615</v>
      </c>
      <c r="BF218" s="59">
        <v>7201407923</v>
      </c>
      <c r="BG218" s="58">
        <v>46035</v>
      </c>
      <c r="BH218" s="59">
        <v>8201408004</v>
      </c>
      <c r="BI218" s="58">
        <v>46037</v>
      </c>
      <c r="BJ218" s="4" t="s">
        <v>89</v>
      </c>
      <c r="BK218" s="4" t="s">
        <v>90</v>
      </c>
      <c r="BL218" s="14" t="s">
        <v>91</v>
      </c>
      <c r="BM218" s="11">
        <f>+VLOOKUP(BL218,Supervisores!A:B,2,0)</f>
        <v>98552967</v>
      </c>
      <c r="BN218" s="16" t="s">
        <v>1794</v>
      </c>
      <c r="BO218" s="16" t="s">
        <v>1795</v>
      </c>
      <c r="BP218" s="58">
        <v>46057</v>
      </c>
      <c r="BQ218" s="65">
        <v>46037</v>
      </c>
      <c r="BR218" s="65" t="s">
        <v>1796</v>
      </c>
      <c r="BS218" s="65">
        <v>46037</v>
      </c>
      <c r="BT218" s="65">
        <v>46482</v>
      </c>
      <c r="BU218" s="65">
        <v>46037</v>
      </c>
      <c r="BV218" s="60" t="s">
        <v>95</v>
      </c>
      <c r="BW218" s="67" t="s">
        <v>96</v>
      </c>
      <c r="BX218" s="60">
        <v>10</v>
      </c>
      <c r="BY218" s="16" t="s">
        <v>1797</v>
      </c>
      <c r="BZ218" s="59"/>
    </row>
    <row r="219" spans="1:78">
      <c r="A219" s="4" t="s">
        <v>76</v>
      </c>
      <c r="B219" s="4">
        <v>218</v>
      </c>
      <c r="C219" s="59"/>
      <c r="D219" s="4" t="str">
        <f t="shared" si="44"/>
        <v>NIDIA BEDOYA LORA/MARIA FERNANDA PEREZ/SANTIAGO LOPEZ JIMENEZ</v>
      </c>
      <c r="E219" s="60" t="s">
        <v>197</v>
      </c>
      <c r="F219" s="5" t="s">
        <v>78</v>
      </c>
      <c r="G219" s="5" t="s">
        <v>187</v>
      </c>
      <c r="H219" s="5" t="s">
        <v>78</v>
      </c>
      <c r="I219" s="60" t="s">
        <v>1207</v>
      </c>
      <c r="J219" s="59">
        <v>3182</v>
      </c>
      <c r="K219" s="58">
        <v>46035</v>
      </c>
      <c r="L219" s="59">
        <v>3872</v>
      </c>
      <c r="M219" s="63">
        <v>89</v>
      </c>
      <c r="N219" s="10">
        <f>+VLOOKUP(M219,Hoja1!A:B,2,0)</f>
        <v>46036</v>
      </c>
      <c r="O219" s="10" t="s">
        <v>1798</v>
      </c>
      <c r="P219" s="11" t="s">
        <v>1799</v>
      </c>
      <c r="Q219" s="18" t="s">
        <v>83</v>
      </c>
      <c r="R219" s="4" t="str">
        <f t="shared" si="39"/>
        <v>PERSONA NATURAL</v>
      </c>
      <c r="S219" s="59">
        <v>1069717739</v>
      </c>
      <c r="T219" s="59" t="s">
        <v>1800</v>
      </c>
      <c r="U219" s="61" t="s">
        <v>102</v>
      </c>
      <c r="V219" s="58">
        <v>46013</v>
      </c>
      <c r="W219" s="58">
        <f t="shared" si="45"/>
        <v>47109</v>
      </c>
      <c r="X219" s="59">
        <v>93151507</v>
      </c>
      <c r="Y219" s="59" t="s">
        <v>1573</v>
      </c>
      <c r="Z219" s="59" t="s">
        <v>1801</v>
      </c>
      <c r="AA219" s="4" t="s">
        <v>426</v>
      </c>
      <c r="AB219" s="4" t="s">
        <v>87</v>
      </c>
      <c r="AC219" s="4" t="s">
        <v>760</v>
      </c>
      <c r="AD219" s="58">
        <v>46037</v>
      </c>
      <c r="AE219" s="58">
        <v>46037</v>
      </c>
      <c r="AF219" s="58">
        <v>46037</v>
      </c>
      <c r="AG219" s="58">
        <v>46295</v>
      </c>
      <c r="AH219" s="10" t="e">
        <f>+VLOOKUP(P219,#REF!,5,0)</f>
        <v>#REF!</v>
      </c>
      <c r="AI219" s="4">
        <f t="shared" si="46"/>
        <v>1</v>
      </c>
      <c r="AJ219" s="58">
        <v>46037</v>
      </c>
      <c r="AK219" s="4">
        <f t="shared" si="40"/>
        <v>0</v>
      </c>
      <c r="AL219" s="4">
        <f t="shared" si="41"/>
        <v>256</v>
      </c>
      <c r="AM219" s="12">
        <f>+VLOOKUP(AA219,Honorarios!A:B,2,0)</f>
        <v>2981213</v>
      </c>
      <c r="AN219" s="12">
        <f t="shared" si="42"/>
        <v>25439684.266666666</v>
      </c>
      <c r="AO219" s="59">
        <v>9240301</v>
      </c>
      <c r="AP219" s="62">
        <v>25439684</v>
      </c>
      <c r="AQ219" s="63" t="s">
        <v>83</v>
      </c>
      <c r="AR219" s="64">
        <v>0</v>
      </c>
      <c r="AS219" s="63" t="s">
        <v>83</v>
      </c>
      <c r="AT219" s="64">
        <v>0</v>
      </c>
      <c r="AU219" s="63" t="s">
        <v>83</v>
      </c>
      <c r="AV219" s="64">
        <v>0</v>
      </c>
      <c r="AW219" s="63" t="s">
        <v>83</v>
      </c>
      <c r="AX219" s="64">
        <v>0</v>
      </c>
      <c r="AY219" s="63" t="s">
        <v>83</v>
      </c>
      <c r="AZ219" s="64">
        <v>0</v>
      </c>
      <c r="BA219" s="63" t="s">
        <v>83</v>
      </c>
      <c r="BB219" s="64">
        <v>0</v>
      </c>
      <c r="BC219" s="63" t="s">
        <v>83</v>
      </c>
      <c r="BD219" s="64">
        <v>0</v>
      </c>
      <c r="BE219" s="13">
        <f t="shared" si="43"/>
        <v>25439684</v>
      </c>
      <c r="BF219" s="59">
        <v>7201407924</v>
      </c>
      <c r="BG219" s="58">
        <v>46035</v>
      </c>
      <c r="BH219" s="59">
        <v>8201407980</v>
      </c>
      <c r="BI219" s="58">
        <v>46037</v>
      </c>
      <c r="BJ219" s="4" t="s">
        <v>89</v>
      </c>
      <c r="BK219" s="4" t="s">
        <v>90</v>
      </c>
      <c r="BL219" s="14" t="s">
        <v>393</v>
      </c>
      <c r="BM219" s="11">
        <f>+VLOOKUP(BL219,Supervisores!A:B,2,0)</f>
        <v>43420806</v>
      </c>
      <c r="BN219" s="16" t="s">
        <v>1802</v>
      </c>
      <c r="BO219" s="16" t="s">
        <v>1803</v>
      </c>
      <c r="BP219" s="58">
        <v>46057</v>
      </c>
      <c r="BQ219" s="65" t="s">
        <v>83</v>
      </c>
      <c r="BR219" s="65" t="s">
        <v>83</v>
      </c>
      <c r="BS219" s="65" t="s">
        <v>83</v>
      </c>
      <c r="BT219" s="65" t="s">
        <v>83</v>
      </c>
      <c r="BU219" s="65" t="s">
        <v>83</v>
      </c>
      <c r="BV219" s="60" t="s">
        <v>95</v>
      </c>
      <c r="BW219" s="67" t="s">
        <v>96</v>
      </c>
      <c r="BX219" s="60">
        <v>8</v>
      </c>
      <c r="BY219" s="15"/>
      <c r="BZ219" s="59"/>
    </row>
    <row r="220" spans="1:78">
      <c r="A220" s="4" t="s">
        <v>76</v>
      </c>
      <c r="B220" s="4">
        <v>219</v>
      </c>
      <c r="C220" s="59"/>
      <c r="D220" s="4" t="str">
        <f t="shared" si="44"/>
        <v>NIDIA BEDOYA LORA/MARIA FERNANDA PEREZ/SANTIAGO LOPEZ JIMENEZ</v>
      </c>
      <c r="E220" s="60" t="s">
        <v>197</v>
      </c>
      <c r="F220" s="5" t="s">
        <v>78</v>
      </c>
      <c r="G220" s="5" t="s">
        <v>187</v>
      </c>
      <c r="H220" s="5" t="s">
        <v>78</v>
      </c>
      <c r="I220" s="60" t="s">
        <v>1207</v>
      </c>
      <c r="J220" s="59">
        <v>3183</v>
      </c>
      <c r="K220" s="58">
        <v>46035</v>
      </c>
      <c r="L220" s="59">
        <v>3873</v>
      </c>
      <c r="M220" s="63">
        <v>89</v>
      </c>
      <c r="N220" s="10">
        <f>+VLOOKUP(M220,Hoja1!A:B,2,0)</f>
        <v>46036</v>
      </c>
      <c r="O220" s="10" t="s">
        <v>1804</v>
      </c>
      <c r="P220" s="11" t="s">
        <v>1805</v>
      </c>
      <c r="Q220" s="18" t="s">
        <v>83</v>
      </c>
      <c r="R220" s="4" t="str">
        <f t="shared" si="39"/>
        <v>PERSONA NATURAL</v>
      </c>
      <c r="S220" s="59">
        <v>1036674727</v>
      </c>
      <c r="T220" s="59" t="s">
        <v>1806</v>
      </c>
      <c r="U220" s="61" t="s">
        <v>84</v>
      </c>
      <c r="V220" s="58">
        <v>45737</v>
      </c>
      <c r="W220" s="58">
        <f t="shared" si="45"/>
        <v>46833</v>
      </c>
      <c r="X220" s="59">
        <v>93151507</v>
      </c>
      <c r="Y220" s="59" t="s">
        <v>1573</v>
      </c>
      <c r="Z220" s="59" t="s">
        <v>1807</v>
      </c>
      <c r="AA220" s="4" t="s">
        <v>426</v>
      </c>
      <c r="AB220" s="4" t="s">
        <v>87</v>
      </c>
      <c r="AC220" s="4" t="s">
        <v>760</v>
      </c>
      <c r="AD220" s="58">
        <v>46037</v>
      </c>
      <c r="AE220" s="58">
        <v>46037</v>
      </c>
      <c r="AF220" s="58">
        <v>46037</v>
      </c>
      <c r="AG220" s="58">
        <v>46295</v>
      </c>
      <c r="AH220" s="10" t="e">
        <f>+VLOOKUP(P220,#REF!,5,0)</f>
        <v>#REF!</v>
      </c>
      <c r="AI220" s="4">
        <f t="shared" si="46"/>
        <v>1</v>
      </c>
      <c r="AJ220" s="58">
        <v>46037</v>
      </c>
      <c r="AK220" s="4">
        <f t="shared" si="40"/>
        <v>0</v>
      </c>
      <c r="AL220" s="4">
        <f t="shared" si="41"/>
        <v>256</v>
      </c>
      <c r="AM220" s="12">
        <f>+VLOOKUP(AA220,Honorarios!A:B,2,0)</f>
        <v>2981213</v>
      </c>
      <c r="AN220" s="12">
        <f t="shared" si="42"/>
        <v>25439684.266666666</v>
      </c>
      <c r="AO220" s="59">
        <v>9240301</v>
      </c>
      <c r="AP220" s="62">
        <v>25439684</v>
      </c>
      <c r="AQ220" s="63" t="s">
        <v>83</v>
      </c>
      <c r="AR220" s="64">
        <v>0</v>
      </c>
      <c r="AS220" s="63" t="s">
        <v>83</v>
      </c>
      <c r="AT220" s="64">
        <v>0</v>
      </c>
      <c r="AU220" s="63" t="s">
        <v>83</v>
      </c>
      <c r="AV220" s="64">
        <v>0</v>
      </c>
      <c r="AW220" s="63" t="s">
        <v>83</v>
      </c>
      <c r="AX220" s="64">
        <v>0</v>
      </c>
      <c r="AY220" s="63" t="s">
        <v>83</v>
      </c>
      <c r="AZ220" s="64">
        <v>0</v>
      </c>
      <c r="BA220" s="63" t="s">
        <v>83</v>
      </c>
      <c r="BB220" s="64">
        <v>0</v>
      </c>
      <c r="BC220" s="63" t="s">
        <v>83</v>
      </c>
      <c r="BD220" s="64">
        <v>0</v>
      </c>
      <c r="BE220" s="13">
        <f t="shared" si="43"/>
        <v>25439684</v>
      </c>
      <c r="BF220" s="59">
        <v>7201407925</v>
      </c>
      <c r="BG220" s="58">
        <v>46035</v>
      </c>
      <c r="BH220" s="59">
        <v>8201407981</v>
      </c>
      <c r="BI220" s="58">
        <v>46037</v>
      </c>
      <c r="BJ220" s="4" t="s">
        <v>89</v>
      </c>
      <c r="BK220" s="4" t="s">
        <v>90</v>
      </c>
      <c r="BL220" s="14" t="s">
        <v>393</v>
      </c>
      <c r="BM220" s="11">
        <f>+VLOOKUP(BL220,Supervisores!A:B,2,0)</f>
        <v>43420806</v>
      </c>
      <c r="BN220" s="16" t="s">
        <v>1808</v>
      </c>
      <c r="BO220" s="16" t="s">
        <v>1809</v>
      </c>
      <c r="BP220" s="58">
        <v>46057</v>
      </c>
      <c r="BQ220" s="65" t="s">
        <v>83</v>
      </c>
      <c r="BR220" s="65" t="s">
        <v>83</v>
      </c>
      <c r="BS220" s="65" t="s">
        <v>83</v>
      </c>
      <c r="BT220" s="65" t="s">
        <v>83</v>
      </c>
      <c r="BU220" s="65" t="s">
        <v>83</v>
      </c>
      <c r="BV220" s="60" t="s">
        <v>95</v>
      </c>
      <c r="BW220" s="67" t="s">
        <v>96</v>
      </c>
      <c r="BX220" s="60">
        <v>8</v>
      </c>
      <c r="BY220" s="15"/>
      <c r="BZ220" s="59"/>
    </row>
    <row r="221" spans="1:78">
      <c r="A221" s="4" t="s">
        <v>76</v>
      </c>
      <c r="B221" s="4">
        <v>220</v>
      </c>
      <c r="C221" s="59"/>
      <c r="D221" s="4" t="str">
        <f t="shared" si="44"/>
        <v>NIDIA BEDOYA LORA/MARIA FERNANDA PEREZ/SANTIAGO LOPEZ JIMENEZ</v>
      </c>
      <c r="E221" s="60" t="s">
        <v>197</v>
      </c>
      <c r="F221" s="5" t="s">
        <v>78</v>
      </c>
      <c r="G221" s="5" t="s">
        <v>187</v>
      </c>
      <c r="H221" s="5" t="s">
        <v>78</v>
      </c>
      <c r="I221" s="60" t="s">
        <v>1207</v>
      </c>
      <c r="J221" s="59">
        <v>3184</v>
      </c>
      <c r="K221" s="58">
        <v>46035</v>
      </c>
      <c r="L221" s="59">
        <v>3874</v>
      </c>
      <c r="M221" s="63">
        <v>89</v>
      </c>
      <c r="N221" s="10">
        <f>+VLOOKUP(M221,Hoja1!A:B,2,0)</f>
        <v>46036</v>
      </c>
      <c r="O221" s="10" t="s">
        <v>1810</v>
      </c>
      <c r="P221" s="11" t="s">
        <v>1811</v>
      </c>
      <c r="Q221" s="18" t="s">
        <v>83</v>
      </c>
      <c r="R221" s="4" t="str">
        <f t="shared" si="39"/>
        <v>PERSONA NATURAL</v>
      </c>
      <c r="S221" s="59">
        <v>1152693103</v>
      </c>
      <c r="T221" s="59" t="s">
        <v>1812</v>
      </c>
      <c r="U221" s="61" t="s">
        <v>102</v>
      </c>
      <c r="V221" s="58">
        <v>45076</v>
      </c>
      <c r="W221" s="58">
        <f t="shared" si="45"/>
        <v>46172</v>
      </c>
      <c r="X221" s="59">
        <v>93151507</v>
      </c>
      <c r="Y221" s="59" t="s">
        <v>1813</v>
      </c>
      <c r="Z221" s="59" t="s">
        <v>1814</v>
      </c>
      <c r="AA221" s="4" t="s">
        <v>115</v>
      </c>
      <c r="AB221" s="4" t="s">
        <v>87</v>
      </c>
      <c r="AC221" s="4" t="s">
        <v>202</v>
      </c>
      <c r="AD221" s="58">
        <v>46037</v>
      </c>
      <c r="AE221" s="58">
        <v>46037</v>
      </c>
      <c r="AF221" s="58">
        <v>46037</v>
      </c>
      <c r="AG221" s="58">
        <v>46295</v>
      </c>
      <c r="AH221" s="10" t="e">
        <f>+VLOOKUP(P221,#REF!,5,0)</f>
        <v>#REF!</v>
      </c>
      <c r="AI221" s="4">
        <f t="shared" si="46"/>
        <v>1</v>
      </c>
      <c r="AJ221" s="58">
        <v>46037</v>
      </c>
      <c r="AK221" s="4">
        <f t="shared" si="40"/>
        <v>0</v>
      </c>
      <c r="AL221" s="4">
        <f t="shared" si="41"/>
        <v>256</v>
      </c>
      <c r="AM221" s="12">
        <f>+VLOOKUP(AA221,Honorarios!A:B,2,0)</f>
        <v>4818574</v>
      </c>
      <c r="AN221" s="12">
        <f t="shared" si="42"/>
        <v>41118498.133333333</v>
      </c>
      <c r="AO221" s="59">
        <v>9240298</v>
      </c>
      <c r="AP221" s="62">
        <v>41118498</v>
      </c>
      <c r="AQ221" s="63" t="s">
        <v>83</v>
      </c>
      <c r="AR221" s="64">
        <v>0</v>
      </c>
      <c r="AS221" s="63" t="s">
        <v>83</v>
      </c>
      <c r="AT221" s="64">
        <v>0</v>
      </c>
      <c r="AU221" s="63" t="s">
        <v>83</v>
      </c>
      <c r="AV221" s="64">
        <v>0</v>
      </c>
      <c r="AW221" s="63" t="s">
        <v>83</v>
      </c>
      <c r="AX221" s="64">
        <v>0</v>
      </c>
      <c r="AY221" s="63" t="s">
        <v>83</v>
      </c>
      <c r="AZ221" s="64">
        <v>0</v>
      </c>
      <c r="BA221" s="63" t="s">
        <v>83</v>
      </c>
      <c r="BB221" s="64">
        <v>0</v>
      </c>
      <c r="BC221" s="63" t="s">
        <v>83</v>
      </c>
      <c r="BD221" s="64">
        <v>0</v>
      </c>
      <c r="BE221" s="13">
        <f t="shared" si="43"/>
        <v>41118498</v>
      </c>
      <c r="BF221" s="59">
        <v>7201407926</v>
      </c>
      <c r="BG221" s="58">
        <v>46035</v>
      </c>
      <c r="BH221" s="59">
        <v>8201407982</v>
      </c>
      <c r="BI221" s="58">
        <v>46037</v>
      </c>
      <c r="BJ221" s="4" t="s">
        <v>89</v>
      </c>
      <c r="BK221" s="4" t="s">
        <v>90</v>
      </c>
      <c r="BL221" s="14" t="s">
        <v>220</v>
      </c>
      <c r="BM221" s="11">
        <f>+VLOOKUP(BL221,Supervisores!A:B,2,0)</f>
        <v>43617827</v>
      </c>
      <c r="BN221" s="16" t="s">
        <v>1815</v>
      </c>
      <c r="BO221" s="16" t="s">
        <v>1816</v>
      </c>
      <c r="BP221" s="58">
        <v>46057</v>
      </c>
      <c r="BQ221" s="65" t="s">
        <v>83</v>
      </c>
      <c r="BR221" s="65" t="s">
        <v>83</v>
      </c>
      <c r="BS221" s="65" t="s">
        <v>83</v>
      </c>
      <c r="BT221" s="65" t="s">
        <v>83</v>
      </c>
      <c r="BU221" s="65" t="s">
        <v>83</v>
      </c>
      <c r="BV221" s="60" t="s">
        <v>95</v>
      </c>
      <c r="BW221" s="67" t="s">
        <v>96</v>
      </c>
      <c r="BX221" s="60">
        <v>8</v>
      </c>
      <c r="BY221" s="16" t="s">
        <v>1817</v>
      </c>
      <c r="BZ221" s="59"/>
    </row>
    <row r="222" spans="1:78">
      <c r="A222" s="4" t="s">
        <v>76</v>
      </c>
      <c r="B222" s="4">
        <v>221</v>
      </c>
      <c r="C222" s="59"/>
      <c r="D222" s="4" t="str">
        <f t="shared" si="44"/>
        <v>JOHNATTAN STEVEN OROZCO/MARIA FERNANDA PEREZ/SANTIAGO LOPEZ JIMENEZ</v>
      </c>
      <c r="E222" s="60" t="s">
        <v>77</v>
      </c>
      <c r="F222" s="5" t="s">
        <v>78</v>
      </c>
      <c r="G222" s="5" t="s">
        <v>187</v>
      </c>
      <c r="H222" s="5" t="s">
        <v>78</v>
      </c>
      <c r="I222" s="60" t="s">
        <v>1207</v>
      </c>
      <c r="J222" s="59">
        <v>3185</v>
      </c>
      <c r="K222" s="58">
        <v>46035</v>
      </c>
      <c r="L222" s="59">
        <v>3875</v>
      </c>
      <c r="M222" s="63">
        <v>89</v>
      </c>
      <c r="N222" s="10">
        <f>+VLOOKUP(M222,Hoja1!A:B,2,0)</f>
        <v>46036</v>
      </c>
      <c r="O222" s="10" t="s">
        <v>1818</v>
      </c>
      <c r="P222" s="11" t="s">
        <v>1819</v>
      </c>
      <c r="Q222" s="18" t="s">
        <v>83</v>
      </c>
      <c r="R222" s="4" t="str">
        <f t="shared" si="39"/>
        <v>PERSONA NATURAL</v>
      </c>
      <c r="S222" s="59">
        <v>71723915</v>
      </c>
      <c r="T222" s="59" t="s">
        <v>1820</v>
      </c>
      <c r="U222" s="61" t="s">
        <v>102</v>
      </c>
      <c r="V222" s="58">
        <v>45666</v>
      </c>
      <c r="W222" s="58">
        <f t="shared" si="45"/>
        <v>46761</v>
      </c>
      <c r="X222" s="59">
        <v>93151507</v>
      </c>
      <c r="Y222" s="59" t="s">
        <v>1821</v>
      </c>
      <c r="Z222" s="59" t="s">
        <v>1822</v>
      </c>
      <c r="AA222" s="4" t="s">
        <v>426</v>
      </c>
      <c r="AB222" s="4" t="s">
        <v>87</v>
      </c>
      <c r="AC222" s="4" t="s">
        <v>202</v>
      </c>
      <c r="AD222" s="58">
        <v>46037</v>
      </c>
      <c r="AE222" s="58">
        <v>46037</v>
      </c>
      <c r="AF222" s="58">
        <v>46037</v>
      </c>
      <c r="AG222" s="58">
        <v>46295</v>
      </c>
      <c r="AH222" s="10" t="e">
        <f>+VLOOKUP(P222,#REF!,5,0)</f>
        <v>#REF!</v>
      </c>
      <c r="AI222" s="4">
        <f t="shared" si="46"/>
        <v>1</v>
      </c>
      <c r="AJ222" s="58">
        <v>46037</v>
      </c>
      <c r="AK222" s="4">
        <f t="shared" si="40"/>
        <v>0</v>
      </c>
      <c r="AL222" s="4">
        <f t="shared" si="41"/>
        <v>256</v>
      </c>
      <c r="AM222" s="12">
        <f>+VLOOKUP(AA222,Honorarios!A:B,2,0)</f>
        <v>2981213</v>
      </c>
      <c r="AN222" s="12">
        <f t="shared" si="42"/>
        <v>25439684.266666666</v>
      </c>
      <c r="AO222" s="59">
        <v>9240298</v>
      </c>
      <c r="AP222" s="62">
        <v>25439684</v>
      </c>
      <c r="AQ222" s="63" t="s">
        <v>83</v>
      </c>
      <c r="AR222" s="64">
        <v>0</v>
      </c>
      <c r="AS222" s="63" t="s">
        <v>83</v>
      </c>
      <c r="AT222" s="64">
        <v>0</v>
      </c>
      <c r="AU222" s="63" t="s">
        <v>83</v>
      </c>
      <c r="AV222" s="64">
        <v>0</v>
      </c>
      <c r="AW222" s="63" t="s">
        <v>83</v>
      </c>
      <c r="AX222" s="64">
        <v>0</v>
      </c>
      <c r="AY222" s="63" t="s">
        <v>83</v>
      </c>
      <c r="AZ222" s="64">
        <v>0</v>
      </c>
      <c r="BA222" s="63" t="s">
        <v>83</v>
      </c>
      <c r="BB222" s="64">
        <v>0</v>
      </c>
      <c r="BC222" s="63" t="s">
        <v>83</v>
      </c>
      <c r="BD222" s="64">
        <v>0</v>
      </c>
      <c r="BE222" s="13">
        <f t="shared" si="43"/>
        <v>25439684</v>
      </c>
      <c r="BF222" s="59">
        <v>7201407927</v>
      </c>
      <c r="BG222" s="58">
        <v>46035</v>
      </c>
      <c r="BH222" s="59">
        <v>8201407983</v>
      </c>
      <c r="BI222" s="58">
        <v>46037</v>
      </c>
      <c r="BJ222" s="4" t="s">
        <v>89</v>
      </c>
      <c r="BK222" s="4" t="s">
        <v>90</v>
      </c>
      <c r="BL222" s="14" t="s">
        <v>220</v>
      </c>
      <c r="BM222" s="11">
        <f>+VLOOKUP(BL222,Supervisores!A:B,2,0)</f>
        <v>43617827</v>
      </c>
      <c r="BN222" s="16" t="s">
        <v>1823</v>
      </c>
      <c r="BO222" s="16" t="s">
        <v>1824</v>
      </c>
      <c r="BP222" s="58">
        <v>46057</v>
      </c>
      <c r="BQ222" s="65" t="s">
        <v>83</v>
      </c>
      <c r="BR222" s="65" t="s">
        <v>83</v>
      </c>
      <c r="BS222" s="65" t="s">
        <v>83</v>
      </c>
      <c r="BT222" s="65" t="s">
        <v>83</v>
      </c>
      <c r="BU222" s="65" t="s">
        <v>83</v>
      </c>
      <c r="BV222" s="60" t="s">
        <v>95</v>
      </c>
      <c r="BW222" s="67" t="s">
        <v>96</v>
      </c>
      <c r="BX222" s="60">
        <v>8</v>
      </c>
      <c r="BY222" s="16" t="s">
        <v>1825</v>
      </c>
      <c r="BZ222" s="59"/>
    </row>
    <row r="223" spans="1:78">
      <c r="A223" s="4" t="s">
        <v>76</v>
      </c>
      <c r="B223" s="4">
        <v>222</v>
      </c>
      <c r="C223" s="59"/>
      <c r="D223" s="4" t="str">
        <f t="shared" si="44"/>
        <v>JOHNATTAN STEVEN OROZCO/MARIA FERNANDA PEREZ/SANTIAGO LOPEZ JIMENEZ</v>
      </c>
      <c r="E223" s="60" t="s">
        <v>77</v>
      </c>
      <c r="F223" s="5" t="s">
        <v>78</v>
      </c>
      <c r="G223" s="5" t="s">
        <v>187</v>
      </c>
      <c r="H223" s="5" t="s">
        <v>78</v>
      </c>
      <c r="I223" s="60" t="s">
        <v>1207</v>
      </c>
      <c r="J223" s="59">
        <v>3186</v>
      </c>
      <c r="K223" s="58">
        <v>46035</v>
      </c>
      <c r="L223" s="59">
        <v>3876</v>
      </c>
      <c r="M223" s="63">
        <v>89</v>
      </c>
      <c r="N223" s="10">
        <f>+VLOOKUP(M223,Hoja1!A:B,2,0)</f>
        <v>46036</v>
      </c>
      <c r="O223" s="10" t="s">
        <v>1826</v>
      </c>
      <c r="P223" s="11" t="s">
        <v>1827</v>
      </c>
      <c r="Q223" s="18" t="s">
        <v>83</v>
      </c>
      <c r="R223" s="4" t="str">
        <f t="shared" si="39"/>
        <v>PERSONA NATURAL</v>
      </c>
      <c r="S223" s="59">
        <v>1214739106</v>
      </c>
      <c r="T223" s="59" t="s">
        <v>1828</v>
      </c>
      <c r="U223" s="61" t="s">
        <v>84</v>
      </c>
      <c r="V223" s="58">
        <v>45160</v>
      </c>
      <c r="W223" s="58">
        <f t="shared" si="45"/>
        <v>46256</v>
      </c>
      <c r="X223" s="59">
        <v>93151507</v>
      </c>
      <c r="Y223" s="59" t="s">
        <v>1829</v>
      </c>
      <c r="Z223" s="59" t="s">
        <v>1830</v>
      </c>
      <c r="AA223" s="4" t="s">
        <v>426</v>
      </c>
      <c r="AB223" s="4" t="s">
        <v>87</v>
      </c>
      <c r="AC223" s="4" t="s">
        <v>202</v>
      </c>
      <c r="AD223" s="58">
        <v>46037</v>
      </c>
      <c r="AE223" s="58">
        <v>46037</v>
      </c>
      <c r="AF223" s="58">
        <v>46037</v>
      </c>
      <c r="AG223" s="58">
        <v>46295</v>
      </c>
      <c r="AH223" s="10" t="e">
        <f>+VLOOKUP(P223,#REF!,5,0)</f>
        <v>#REF!</v>
      </c>
      <c r="AI223" s="4">
        <f t="shared" si="46"/>
        <v>1</v>
      </c>
      <c r="AJ223" s="58">
        <v>46037</v>
      </c>
      <c r="AK223" s="4">
        <f t="shared" si="40"/>
        <v>0</v>
      </c>
      <c r="AL223" s="4">
        <f t="shared" si="41"/>
        <v>256</v>
      </c>
      <c r="AM223" s="12">
        <f>+VLOOKUP(AA223,Honorarios!A:B,2,0)</f>
        <v>2981213</v>
      </c>
      <c r="AN223" s="12">
        <f t="shared" si="42"/>
        <v>25439684.266666666</v>
      </c>
      <c r="AO223" s="59">
        <v>9240298</v>
      </c>
      <c r="AP223" s="62">
        <v>25439684</v>
      </c>
      <c r="AQ223" s="63" t="s">
        <v>83</v>
      </c>
      <c r="AR223" s="64">
        <v>0</v>
      </c>
      <c r="AS223" s="63" t="s">
        <v>83</v>
      </c>
      <c r="AT223" s="64">
        <v>0</v>
      </c>
      <c r="AU223" s="63" t="s">
        <v>83</v>
      </c>
      <c r="AV223" s="64">
        <v>0</v>
      </c>
      <c r="AW223" s="63" t="s">
        <v>83</v>
      </c>
      <c r="AX223" s="64">
        <v>0</v>
      </c>
      <c r="AY223" s="63" t="s">
        <v>83</v>
      </c>
      <c r="AZ223" s="64">
        <v>0</v>
      </c>
      <c r="BA223" s="63" t="s">
        <v>83</v>
      </c>
      <c r="BB223" s="64">
        <v>0</v>
      </c>
      <c r="BC223" s="63" t="s">
        <v>83</v>
      </c>
      <c r="BD223" s="64">
        <v>0</v>
      </c>
      <c r="BE223" s="13">
        <f t="shared" si="43"/>
        <v>25439684</v>
      </c>
      <c r="BF223" s="59">
        <v>7201407928</v>
      </c>
      <c r="BG223" s="58">
        <v>46035</v>
      </c>
      <c r="BH223" s="59">
        <v>8201407984</v>
      </c>
      <c r="BI223" s="58">
        <v>46037</v>
      </c>
      <c r="BJ223" s="4" t="s">
        <v>89</v>
      </c>
      <c r="BK223" s="4" t="s">
        <v>90</v>
      </c>
      <c r="BL223" s="14" t="s">
        <v>220</v>
      </c>
      <c r="BM223" s="11">
        <f>+VLOOKUP(BL223,Supervisores!A:B,2,0)</f>
        <v>43617827</v>
      </c>
      <c r="BN223" s="16" t="s">
        <v>1831</v>
      </c>
      <c r="BO223" s="16" t="s">
        <v>1832</v>
      </c>
      <c r="BP223" s="58">
        <v>46057</v>
      </c>
      <c r="BQ223" s="65" t="s">
        <v>83</v>
      </c>
      <c r="BR223" s="65" t="s">
        <v>83</v>
      </c>
      <c r="BS223" s="65" t="s">
        <v>83</v>
      </c>
      <c r="BT223" s="65" t="s">
        <v>83</v>
      </c>
      <c r="BU223" s="65" t="s">
        <v>83</v>
      </c>
      <c r="BV223" s="60" t="s">
        <v>95</v>
      </c>
      <c r="BW223" s="67" t="s">
        <v>96</v>
      </c>
      <c r="BX223" s="60">
        <v>8</v>
      </c>
      <c r="BY223" s="16" t="s">
        <v>1833</v>
      </c>
      <c r="BZ223" s="59"/>
    </row>
    <row r="224" spans="1:78">
      <c r="A224" s="4" t="s">
        <v>76</v>
      </c>
      <c r="B224" s="4">
        <v>223</v>
      </c>
      <c r="C224" s="59"/>
      <c r="D224" s="4" t="str">
        <f t="shared" si="44"/>
        <v>JOHNATTAN STEVEN OROZCO/MARIA FERNANDA PEREZ/SANTIAGO LOPEZ JIMENEZ</v>
      </c>
      <c r="E224" s="60" t="s">
        <v>77</v>
      </c>
      <c r="F224" s="5" t="s">
        <v>78</v>
      </c>
      <c r="G224" s="5" t="s">
        <v>187</v>
      </c>
      <c r="H224" s="5" t="s">
        <v>78</v>
      </c>
      <c r="I224" s="60" t="s">
        <v>1207</v>
      </c>
      <c r="J224" s="59">
        <v>3187</v>
      </c>
      <c r="K224" s="58">
        <v>46035</v>
      </c>
      <c r="L224" s="59">
        <v>3877</v>
      </c>
      <c r="M224" s="63">
        <v>89</v>
      </c>
      <c r="N224" s="10">
        <f>+VLOOKUP(M224,Hoja1!A:B,2,0)</f>
        <v>46036</v>
      </c>
      <c r="O224" s="10" t="s">
        <v>1834</v>
      </c>
      <c r="P224" s="11" t="s">
        <v>1835</v>
      </c>
      <c r="Q224" s="18" t="s">
        <v>83</v>
      </c>
      <c r="R224" s="4" t="str">
        <f t="shared" si="39"/>
        <v>PERSONA NATURAL</v>
      </c>
      <c r="S224" s="59">
        <v>15370413</v>
      </c>
      <c r="T224" s="59" t="s">
        <v>1836</v>
      </c>
      <c r="U224" s="61" t="s">
        <v>102</v>
      </c>
      <c r="V224" s="58">
        <v>45925</v>
      </c>
      <c r="W224" s="58">
        <f t="shared" si="45"/>
        <v>47021</v>
      </c>
      <c r="X224" s="59">
        <v>93151507</v>
      </c>
      <c r="Y224" s="59" t="s">
        <v>1837</v>
      </c>
      <c r="Z224" s="59" t="s">
        <v>1838</v>
      </c>
      <c r="AA224" s="4" t="s">
        <v>426</v>
      </c>
      <c r="AB224" s="4" t="s">
        <v>87</v>
      </c>
      <c r="AC224" s="4" t="s">
        <v>760</v>
      </c>
      <c r="AD224" s="58">
        <v>46037</v>
      </c>
      <c r="AE224" s="58">
        <v>46037</v>
      </c>
      <c r="AF224" s="58">
        <v>46037</v>
      </c>
      <c r="AG224" s="58">
        <v>46295</v>
      </c>
      <c r="AH224" s="10" t="e">
        <f>+VLOOKUP(P224,#REF!,5,0)</f>
        <v>#REF!</v>
      </c>
      <c r="AI224" s="4">
        <f t="shared" si="46"/>
        <v>1</v>
      </c>
      <c r="AJ224" s="58">
        <v>46037</v>
      </c>
      <c r="AK224" s="4">
        <f t="shared" si="40"/>
        <v>0</v>
      </c>
      <c r="AL224" s="4">
        <f t="shared" si="41"/>
        <v>256</v>
      </c>
      <c r="AM224" s="12">
        <f>+VLOOKUP(AA224,Honorarios!A:B,2,0)</f>
        <v>2981213</v>
      </c>
      <c r="AN224" s="12">
        <f t="shared" si="42"/>
        <v>25439684.266666666</v>
      </c>
      <c r="AO224" s="59">
        <v>9240298</v>
      </c>
      <c r="AP224" s="62">
        <v>25439684</v>
      </c>
      <c r="AQ224" s="63" t="s">
        <v>83</v>
      </c>
      <c r="AR224" s="64">
        <v>0</v>
      </c>
      <c r="AS224" s="63" t="s">
        <v>83</v>
      </c>
      <c r="AT224" s="64">
        <v>0</v>
      </c>
      <c r="AU224" s="63" t="s">
        <v>83</v>
      </c>
      <c r="AV224" s="64">
        <v>0</v>
      </c>
      <c r="AW224" s="63" t="s">
        <v>83</v>
      </c>
      <c r="AX224" s="64">
        <v>0</v>
      </c>
      <c r="AY224" s="63" t="s">
        <v>83</v>
      </c>
      <c r="AZ224" s="64">
        <v>0</v>
      </c>
      <c r="BA224" s="63" t="s">
        <v>83</v>
      </c>
      <c r="BB224" s="64">
        <v>0</v>
      </c>
      <c r="BC224" s="63" t="s">
        <v>83</v>
      </c>
      <c r="BD224" s="64">
        <v>0</v>
      </c>
      <c r="BE224" s="13">
        <f t="shared" si="43"/>
        <v>25439684</v>
      </c>
      <c r="BF224" s="59">
        <v>7201407929</v>
      </c>
      <c r="BG224" s="58">
        <v>46035</v>
      </c>
      <c r="BH224" s="59">
        <v>8201407985</v>
      </c>
      <c r="BI224" s="58">
        <v>46037</v>
      </c>
      <c r="BJ224" s="4" t="s">
        <v>89</v>
      </c>
      <c r="BK224" s="4" t="s">
        <v>90</v>
      </c>
      <c r="BL224" s="14" t="s">
        <v>393</v>
      </c>
      <c r="BM224" s="11">
        <f>+VLOOKUP(BL224,Supervisores!A:B,2,0)</f>
        <v>43420806</v>
      </c>
      <c r="BN224" s="16" t="s">
        <v>1839</v>
      </c>
      <c r="BO224" s="16" t="s">
        <v>1840</v>
      </c>
      <c r="BP224" s="58">
        <v>46057</v>
      </c>
      <c r="BQ224" s="65" t="s">
        <v>83</v>
      </c>
      <c r="BR224" s="65" t="s">
        <v>83</v>
      </c>
      <c r="BS224" s="65" t="s">
        <v>83</v>
      </c>
      <c r="BT224" s="65" t="s">
        <v>83</v>
      </c>
      <c r="BU224" s="65" t="s">
        <v>83</v>
      </c>
      <c r="BV224" s="60" t="s">
        <v>95</v>
      </c>
      <c r="BW224" s="67" t="s">
        <v>96</v>
      </c>
      <c r="BX224" s="60">
        <v>8</v>
      </c>
      <c r="BY224" s="15"/>
      <c r="BZ224" s="59"/>
    </row>
    <row r="225" spans="1:78">
      <c r="A225" s="4" t="s">
        <v>76</v>
      </c>
      <c r="B225" s="4">
        <v>224</v>
      </c>
      <c r="C225" s="59"/>
      <c r="D225" s="4" t="str">
        <f t="shared" si="44"/>
        <v>JOHNATTAN STEVEN OROZCO/MARIA FERNANDA PEREZ/SANTIAGO LOPEZ JIMENEZ</v>
      </c>
      <c r="E225" s="60" t="s">
        <v>77</v>
      </c>
      <c r="F225" s="5" t="s">
        <v>78</v>
      </c>
      <c r="G225" s="5" t="s">
        <v>187</v>
      </c>
      <c r="H225" s="5" t="s">
        <v>78</v>
      </c>
      <c r="I225" s="60" t="s">
        <v>1207</v>
      </c>
      <c r="J225" s="59">
        <v>3188</v>
      </c>
      <c r="K225" s="58">
        <v>46035</v>
      </c>
      <c r="L225" s="59">
        <v>3878</v>
      </c>
      <c r="M225" s="63">
        <v>89</v>
      </c>
      <c r="N225" s="10">
        <f>+VLOOKUP(M225,Hoja1!A:B,2,0)</f>
        <v>46036</v>
      </c>
      <c r="O225" s="10" t="s">
        <v>1841</v>
      </c>
      <c r="P225" s="11" t="s">
        <v>1842</v>
      </c>
      <c r="Q225" s="18" t="s">
        <v>83</v>
      </c>
      <c r="R225" s="4" t="str">
        <f t="shared" si="39"/>
        <v>PERSONA NATURAL</v>
      </c>
      <c r="S225" s="59">
        <v>1000414311</v>
      </c>
      <c r="T225" s="59" t="s">
        <v>1843</v>
      </c>
      <c r="U225" s="61" t="s">
        <v>84</v>
      </c>
      <c r="V225" s="58">
        <v>45866</v>
      </c>
      <c r="W225" s="58">
        <f t="shared" si="45"/>
        <v>46962</v>
      </c>
      <c r="X225" s="59">
        <v>93151507</v>
      </c>
      <c r="Y225" s="59" t="s">
        <v>1844</v>
      </c>
      <c r="Z225" s="59" t="s">
        <v>1845</v>
      </c>
      <c r="AA225" s="4" t="s">
        <v>1659</v>
      </c>
      <c r="AB225" s="4" t="s">
        <v>87</v>
      </c>
      <c r="AC225" s="4" t="s">
        <v>159</v>
      </c>
      <c r="AD225" s="58">
        <v>46037</v>
      </c>
      <c r="AE225" s="58">
        <v>46037</v>
      </c>
      <c r="AF225" s="58">
        <v>46037</v>
      </c>
      <c r="AG225" s="58">
        <v>46295</v>
      </c>
      <c r="AH225" s="10" t="e">
        <f>+VLOOKUP(P225,#REF!,5,0)</f>
        <v>#REF!</v>
      </c>
      <c r="AI225" s="4">
        <f t="shared" si="46"/>
        <v>1</v>
      </c>
      <c r="AJ225" s="58">
        <v>46037</v>
      </c>
      <c r="AK225" s="4">
        <f t="shared" si="40"/>
        <v>0</v>
      </c>
      <c r="AL225" s="4">
        <f t="shared" si="41"/>
        <v>256</v>
      </c>
      <c r="AM225" s="12">
        <f>+VLOOKUP(AA225,Honorarios!A:B,2,0)</f>
        <v>3694240</v>
      </c>
      <c r="AN225" s="12">
        <f t="shared" si="42"/>
        <v>31524181.333333332</v>
      </c>
      <c r="AO225" s="59">
        <v>9240298</v>
      </c>
      <c r="AP225" s="62">
        <v>31524181</v>
      </c>
      <c r="AQ225" s="63" t="s">
        <v>83</v>
      </c>
      <c r="AR225" s="64">
        <v>0</v>
      </c>
      <c r="AS225" s="63" t="s">
        <v>83</v>
      </c>
      <c r="AT225" s="64">
        <v>0</v>
      </c>
      <c r="AU225" s="63" t="s">
        <v>83</v>
      </c>
      <c r="AV225" s="64">
        <v>0</v>
      </c>
      <c r="AW225" s="63" t="s">
        <v>83</v>
      </c>
      <c r="AX225" s="64">
        <v>0</v>
      </c>
      <c r="AY225" s="63" t="s">
        <v>83</v>
      </c>
      <c r="AZ225" s="64">
        <v>0</v>
      </c>
      <c r="BA225" s="63" t="s">
        <v>83</v>
      </c>
      <c r="BB225" s="64">
        <v>0</v>
      </c>
      <c r="BC225" s="63" t="s">
        <v>83</v>
      </c>
      <c r="BD225" s="64">
        <v>0</v>
      </c>
      <c r="BE225" s="13">
        <f t="shared" si="43"/>
        <v>31524181</v>
      </c>
      <c r="BF225" s="59">
        <v>7201407930</v>
      </c>
      <c r="BG225" s="58">
        <v>46035</v>
      </c>
      <c r="BH225" s="59">
        <v>8201407986</v>
      </c>
      <c r="BI225" s="58">
        <v>46037</v>
      </c>
      <c r="BJ225" s="4" t="s">
        <v>89</v>
      </c>
      <c r="BK225" s="4" t="s">
        <v>90</v>
      </c>
      <c r="BL225" s="14" t="s">
        <v>393</v>
      </c>
      <c r="BM225" s="11">
        <f>+VLOOKUP(BL225,Supervisores!A:B,2,0)</f>
        <v>43420806</v>
      </c>
      <c r="BN225" s="16" t="s">
        <v>1846</v>
      </c>
      <c r="BO225" s="16" t="s">
        <v>1847</v>
      </c>
      <c r="BP225" s="58">
        <v>46057</v>
      </c>
      <c r="BQ225" s="65" t="s">
        <v>83</v>
      </c>
      <c r="BR225" s="65" t="s">
        <v>83</v>
      </c>
      <c r="BS225" s="65" t="s">
        <v>83</v>
      </c>
      <c r="BT225" s="65" t="s">
        <v>83</v>
      </c>
      <c r="BU225" s="65" t="s">
        <v>83</v>
      </c>
      <c r="BV225" s="60" t="s">
        <v>95</v>
      </c>
      <c r="BW225" s="67" t="s">
        <v>96</v>
      </c>
      <c r="BX225" s="60">
        <v>8</v>
      </c>
      <c r="BY225" s="15"/>
      <c r="BZ225" s="59"/>
    </row>
    <row r="226" spans="1:78">
      <c r="A226" s="4" t="s">
        <v>76</v>
      </c>
      <c r="B226" s="4">
        <v>225</v>
      </c>
      <c r="C226" s="59"/>
      <c r="D226" s="4" t="str">
        <f t="shared" si="44"/>
        <v>JOHNATTAN STEVEN OROZCO/SALVADOR ENRIQUE IREGUI LOTERO/SANTIAGO LOPEZ JIMENEZ</v>
      </c>
      <c r="E226" s="60" t="s">
        <v>77</v>
      </c>
      <c r="F226" s="5" t="s">
        <v>78</v>
      </c>
      <c r="G226" s="5" t="s">
        <v>289</v>
      </c>
      <c r="H226" s="5" t="s">
        <v>78</v>
      </c>
      <c r="I226" s="60" t="s">
        <v>1207</v>
      </c>
      <c r="J226" s="59">
        <v>3205</v>
      </c>
      <c r="K226" s="58">
        <v>46035</v>
      </c>
      <c r="L226" s="59">
        <v>3835</v>
      </c>
      <c r="M226" s="63">
        <v>89</v>
      </c>
      <c r="N226" s="10">
        <f>+VLOOKUP(M226,Hoja1!A:B,2,0)</f>
        <v>46036</v>
      </c>
      <c r="O226" s="10" t="s">
        <v>1848</v>
      </c>
      <c r="P226" s="103" t="s">
        <v>1849</v>
      </c>
      <c r="Q226" s="111" t="s">
        <v>83</v>
      </c>
      <c r="R226" s="37" t="str">
        <f t="shared" si="39"/>
        <v>PERSONA NATURAL</v>
      </c>
      <c r="S226" s="102">
        <v>1025881549</v>
      </c>
      <c r="T226" s="59" t="s">
        <v>1850</v>
      </c>
      <c r="U226" s="61" t="s">
        <v>84</v>
      </c>
      <c r="V226" s="58">
        <v>46032</v>
      </c>
      <c r="W226" s="58">
        <f t="shared" si="45"/>
        <v>47128</v>
      </c>
      <c r="X226" s="59">
        <v>93151507</v>
      </c>
      <c r="Y226" s="59" t="s">
        <v>1851</v>
      </c>
      <c r="Z226" s="59" t="s">
        <v>1852</v>
      </c>
      <c r="AA226" s="4" t="s">
        <v>671</v>
      </c>
      <c r="AB226" s="4" t="s">
        <v>87</v>
      </c>
      <c r="AC226" s="4" t="s">
        <v>267</v>
      </c>
      <c r="AD226" s="58">
        <v>46037</v>
      </c>
      <c r="AE226" s="58">
        <v>46037</v>
      </c>
      <c r="AF226" s="58">
        <v>46037</v>
      </c>
      <c r="AG226" s="58">
        <v>46295</v>
      </c>
      <c r="AH226" s="10" t="e">
        <f>+VLOOKUP(P226,#REF!,5,0)</f>
        <v>#REF!</v>
      </c>
      <c r="AI226" s="4">
        <f t="shared" si="46"/>
        <v>1</v>
      </c>
      <c r="AJ226" s="58">
        <v>46037</v>
      </c>
      <c r="AK226" s="4">
        <f t="shared" si="40"/>
        <v>0</v>
      </c>
      <c r="AL226" s="4">
        <f t="shared" si="41"/>
        <v>256</v>
      </c>
      <c r="AM226" s="12">
        <f>+VLOOKUP(AA226,Honorarios!A:B,2,0)</f>
        <v>4818574</v>
      </c>
      <c r="AN226" s="12">
        <f t="shared" si="42"/>
        <v>41118498.133333333</v>
      </c>
      <c r="AO226" s="59">
        <v>9240302</v>
      </c>
      <c r="AP226" s="62">
        <v>41118498</v>
      </c>
      <c r="AQ226" s="63" t="s">
        <v>83</v>
      </c>
      <c r="AR226" s="64">
        <v>0</v>
      </c>
      <c r="AS226" s="63" t="s">
        <v>83</v>
      </c>
      <c r="AT226" s="64">
        <v>0</v>
      </c>
      <c r="AU226" s="63" t="s">
        <v>83</v>
      </c>
      <c r="AV226" s="64">
        <v>0</v>
      </c>
      <c r="AW226" s="63" t="s">
        <v>83</v>
      </c>
      <c r="AX226" s="64">
        <v>0</v>
      </c>
      <c r="AY226" s="63" t="s">
        <v>83</v>
      </c>
      <c r="AZ226" s="64">
        <v>0</v>
      </c>
      <c r="BA226" s="63" t="s">
        <v>83</v>
      </c>
      <c r="BB226" s="64">
        <v>0</v>
      </c>
      <c r="BC226" s="63" t="s">
        <v>83</v>
      </c>
      <c r="BD226" s="64">
        <v>0</v>
      </c>
      <c r="BE226" s="13">
        <f t="shared" si="43"/>
        <v>41118498</v>
      </c>
      <c r="BF226" s="59">
        <v>7201407947</v>
      </c>
      <c r="BG226" s="58">
        <v>46035</v>
      </c>
      <c r="BH226" s="59">
        <v>8201408000</v>
      </c>
      <c r="BI226" s="58">
        <v>46037</v>
      </c>
      <c r="BJ226" s="4" t="s">
        <v>89</v>
      </c>
      <c r="BK226" s="4" t="s">
        <v>90</v>
      </c>
      <c r="BL226" s="14" t="s">
        <v>220</v>
      </c>
      <c r="BM226" s="11">
        <f>+VLOOKUP(BL226,Supervisores!A:B,2,0)</f>
        <v>43617827</v>
      </c>
      <c r="BN226" s="16" t="s">
        <v>1853</v>
      </c>
      <c r="BO226" s="16" t="s">
        <v>1854</v>
      </c>
      <c r="BP226" s="58">
        <v>46057</v>
      </c>
      <c r="BQ226" s="65" t="s">
        <v>83</v>
      </c>
      <c r="BR226" s="65" t="s">
        <v>83</v>
      </c>
      <c r="BS226" s="65" t="s">
        <v>83</v>
      </c>
      <c r="BT226" s="65" t="s">
        <v>83</v>
      </c>
      <c r="BU226" s="65" t="s">
        <v>83</v>
      </c>
      <c r="BV226" s="60" t="s">
        <v>95</v>
      </c>
      <c r="BW226" s="67" t="s">
        <v>96</v>
      </c>
      <c r="BX226" s="60">
        <v>8</v>
      </c>
      <c r="BY226" s="16" t="s">
        <v>1855</v>
      </c>
      <c r="BZ226" s="59"/>
    </row>
    <row r="227" spans="1:78">
      <c r="A227" s="4" t="s">
        <v>76</v>
      </c>
      <c r="B227" s="4">
        <v>226</v>
      </c>
      <c r="C227" s="59"/>
      <c r="D227" s="4" t="str">
        <f t="shared" si="44"/>
        <v>MARLY CARDONA QUINTERO/SALVADOR ENRIQUE IREGUI LOTERO/SANTIAGO LOPEZ JIMENEZ</v>
      </c>
      <c r="E227" s="60" t="s">
        <v>153</v>
      </c>
      <c r="F227" s="5" t="s">
        <v>78</v>
      </c>
      <c r="G227" s="5" t="s">
        <v>289</v>
      </c>
      <c r="H227" s="5" t="s">
        <v>78</v>
      </c>
      <c r="I227" s="60" t="s">
        <v>1207</v>
      </c>
      <c r="J227" s="59">
        <v>3208</v>
      </c>
      <c r="K227" s="58">
        <v>46035</v>
      </c>
      <c r="L227" s="59">
        <v>3838</v>
      </c>
      <c r="M227" s="63">
        <v>89</v>
      </c>
      <c r="N227" s="10">
        <f>+VLOOKUP(M227,Hoja1!A:B,2,0)</f>
        <v>46036</v>
      </c>
      <c r="O227" s="10" t="s">
        <v>1856</v>
      </c>
      <c r="P227" s="11" t="s">
        <v>1857</v>
      </c>
      <c r="Q227" s="18" t="s">
        <v>83</v>
      </c>
      <c r="R227" s="4" t="str">
        <f t="shared" si="39"/>
        <v>PERSONA NATURAL</v>
      </c>
      <c r="S227" s="59">
        <v>43152090</v>
      </c>
      <c r="T227" s="59" t="s">
        <v>1858</v>
      </c>
      <c r="U227" s="61" t="s">
        <v>84</v>
      </c>
      <c r="V227" s="58">
        <v>45919</v>
      </c>
      <c r="W227" s="58">
        <f t="shared" si="45"/>
        <v>47015</v>
      </c>
      <c r="X227" s="59">
        <v>93151507</v>
      </c>
      <c r="Y227" s="59" t="s">
        <v>1859</v>
      </c>
      <c r="Z227" s="59" t="s">
        <v>1860</v>
      </c>
      <c r="AA227" s="4" t="s">
        <v>219</v>
      </c>
      <c r="AB227" s="4" t="s">
        <v>87</v>
      </c>
      <c r="AC227" s="4" t="s">
        <v>805</v>
      </c>
      <c r="AD227" s="58">
        <v>46037</v>
      </c>
      <c r="AE227" s="58">
        <v>46037</v>
      </c>
      <c r="AF227" s="58">
        <v>46037</v>
      </c>
      <c r="AG227" s="58">
        <v>46295</v>
      </c>
      <c r="AH227" s="10" t="e">
        <f>+VLOOKUP(P227,#REF!,5,0)</f>
        <v>#REF!</v>
      </c>
      <c r="AI227" s="4">
        <f t="shared" si="46"/>
        <v>1</v>
      </c>
      <c r="AJ227" s="58">
        <v>46037</v>
      </c>
      <c r="AK227" s="4">
        <f t="shared" si="40"/>
        <v>0</v>
      </c>
      <c r="AL227" s="4">
        <f t="shared" si="41"/>
        <v>256</v>
      </c>
      <c r="AM227" s="12">
        <f>+VLOOKUP(AA227,Honorarios!A:B,2,0)</f>
        <v>3694240</v>
      </c>
      <c r="AN227" s="12">
        <f t="shared" si="42"/>
        <v>31524181.333333332</v>
      </c>
      <c r="AO227" s="59">
        <v>9240302</v>
      </c>
      <c r="AP227" s="62">
        <v>31524181</v>
      </c>
      <c r="AQ227" s="63" t="s">
        <v>83</v>
      </c>
      <c r="AR227" s="64">
        <v>0</v>
      </c>
      <c r="AS227" s="63" t="s">
        <v>83</v>
      </c>
      <c r="AT227" s="64">
        <v>0</v>
      </c>
      <c r="AU227" s="63" t="s">
        <v>83</v>
      </c>
      <c r="AV227" s="64">
        <v>0</v>
      </c>
      <c r="AW227" s="63" t="s">
        <v>83</v>
      </c>
      <c r="AX227" s="64">
        <v>0</v>
      </c>
      <c r="AY227" s="63" t="s">
        <v>83</v>
      </c>
      <c r="AZ227" s="64">
        <v>0</v>
      </c>
      <c r="BA227" s="63" t="s">
        <v>83</v>
      </c>
      <c r="BB227" s="64">
        <v>0</v>
      </c>
      <c r="BC227" s="63" t="s">
        <v>83</v>
      </c>
      <c r="BD227" s="64">
        <v>0</v>
      </c>
      <c r="BE227" s="13">
        <f t="shared" si="43"/>
        <v>31524181</v>
      </c>
      <c r="BF227" s="59">
        <v>7201407950</v>
      </c>
      <c r="BG227" s="58">
        <v>46035</v>
      </c>
      <c r="BH227" s="59">
        <v>8201408003</v>
      </c>
      <c r="BI227" s="58">
        <v>46037</v>
      </c>
      <c r="BJ227" s="4" t="s">
        <v>89</v>
      </c>
      <c r="BK227" s="4" t="s">
        <v>90</v>
      </c>
      <c r="BL227" s="14" t="s">
        <v>790</v>
      </c>
      <c r="BM227" s="11">
        <f>+VLOOKUP(BL227,Supervisores!A:B,2,0)</f>
        <v>43258114</v>
      </c>
      <c r="BN227" s="16" t="s">
        <v>1861</v>
      </c>
      <c r="BO227" s="16" t="s">
        <v>1862</v>
      </c>
      <c r="BP227" s="58">
        <v>46057</v>
      </c>
      <c r="BQ227" s="65" t="s">
        <v>83</v>
      </c>
      <c r="BR227" s="65" t="s">
        <v>83</v>
      </c>
      <c r="BS227" s="65" t="s">
        <v>83</v>
      </c>
      <c r="BT227" s="65" t="s">
        <v>83</v>
      </c>
      <c r="BU227" s="65" t="s">
        <v>83</v>
      </c>
      <c r="BV227" s="60" t="s">
        <v>95</v>
      </c>
      <c r="BW227" s="67" t="s">
        <v>96</v>
      </c>
      <c r="BX227" s="60">
        <v>8</v>
      </c>
      <c r="BY227" s="16" t="s">
        <v>1863</v>
      </c>
      <c r="BZ227" s="59"/>
    </row>
    <row r="228" spans="1:78">
      <c r="A228" s="4" t="s">
        <v>76</v>
      </c>
      <c r="B228" s="4">
        <v>227</v>
      </c>
      <c r="C228" s="59"/>
      <c r="D228" s="4" t="str">
        <f t="shared" si="44"/>
        <v>MARLY CARDONA QUINTERO/MARIA FERNANDA PEREZ/GLADYS ENITH ARREDONDO</v>
      </c>
      <c r="E228" s="60" t="s">
        <v>153</v>
      </c>
      <c r="F228" s="5" t="s">
        <v>78</v>
      </c>
      <c r="G228" s="5" t="s">
        <v>187</v>
      </c>
      <c r="H228" s="5" t="s">
        <v>78</v>
      </c>
      <c r="I228" s="60" t="s">
        <v>362</v>
      </c>
      <c r="J228" s="59">
        <v>3140</v>
      </c>
      <c r="K228" s="58">
        <v>46035</v>
      </c>
      <c r="L228" s="59">
        <v>3879</v>
      </c>
      <c r="M228" s="63">
        <v>89</v>
      </c>
      <c r="N228" s="10">
        <f>+VLOOKUP(M228,Hoja1!A:B,2,0)</f>
        <v>46036</v>
      </c>
      <c r="O228" s="58" t="s">
        <v>1864</v>
      </c>
      <c r="P228" s="11" t="s">
        <v>1865</v>
      </c>
      <c r="Q228" s="18" t="s">
        <v>83</v>
      </c>
      <c r="R228" s="4" t="str">
        <f t="shared" si="39"/>
        <v>PERSONA NATURAL</v>
      </c>
      <c r="S228" s="59">
        <v>1020447788</v>
      </c>
      <c r="T228" s="59" t="s">
        <v>1866</v>
      </c>
      <c r="U228" s="61" t="s">
        <v>84</v>
      </c>
      <c r="V228" s="58">
        <v>45799</v>
      </c>
      <c r="W228" s="58">
        <f t="shared" si="45"/>
        <v>46895</v>
      </c>
      <c r="X228" s="59">
        <v>93151507</v>
      </c>
      <c r="Y228" s="59" t="s">
        <v>1867</v>
      </c>
      <c r="Z228" s="59" t="s">
        <v>1868</v>
      </c>
      <c r="AA228" s="4" t="s">
        <v>86</v>
      </c>
      <c r="AB228" s="4" t="s">
        <v>367</v>
      </c>
      <c r="AC228" s="4" t="s">
        <v>368</v>
      </c>
      <c r="AD228" s="58">
        <v>46037</v>
      </c>
      <c r="AE228" s="58">
        <v>46037</v>
      </c>
      <c r="AF228" s="58">
        <v>46037</v>
      </c>
      <c r="AG228" s="58">
        <v>46203</v>
      </c>
      <c r="AH228" s="10" t="e">
        <f>+VLOOKUP(P228,#REF!,5,0)</f>
        <v>#REF!</v>
      </c>
      <c r="AI228" s="4">
        <f t="shared" si="46"/>
        <v>1</v>
      </c>
      <c r="AJ228" s="58">
        <v>46037</v>
      </c>
      <c r="AK228" s="4">
        <f t="shared" si="40"/>
        <v>0</v>
      </c>
      <c r="AL228" s="4">
        <f t="shared" si="41"/>
        <v>166</v>
      </c>
      <c r="AM228" s="12">
        <f>+VLOOKUP(AA228,Honorarios!A:B,2,0)</f>
        <v>7308240</v>
      </c>
      <c r="AN228" s="12">
        <f t="shared" si="42"/>
        <v>40438928</v>
      </c>
      <c r="AO228" s="59">
        <v>9240297</v>
      </c>
      <c r="AP228" s="62">
        <v>40438928</v>
      </c>
      <c r="AQ228" s="63" t="s">
        <v>83</v>
      </c>
      <c r="AR228" s="64">
        <v>0</v>
      </c>
      <c r="AS228" s="63" t="s">
        <v>83</v>
      </c>
      <c r="AT228" s="64">
        <v>0</v>
      </c>
      <c r="AU228" s="63" t="s">
        <v>83</v>
      </c>
      <c r="AV228" s="64">
        <v>0</v>
      </c>
      <c r="AW228" s="63" t="s">
        <v>83</v>
      </c>
      <c r="AX228" s="64">
        <v>0</v>
      </c>
      <c r="AY228" s="63" t="s">
        <v>83</v>
      </c>
      <c r="AZ228" s="64">
        <v>0</v>
      </c>
      <c r="BA228" s="63" t="s">
        <v>83</v>
      </c>
      <c r="BB228" s="64">
        <v>0</v>
      </c>
      <c r="BC228" s="63" t="s">
        <v>83</v>
      </c>
      <c r="BD228" s="64">
        <v>0</v>
      </c>
      <c r="BE228" s="13">
        <f t="shared" si="43"/>
        <v>40438928</v>
      </c>
      <c r="BF228" s="59">
        <v>7201407882</v>
      </c>
      <c r="BG228" s="58">
        <v>46035</v>
      </c>
      <c r="BH228" s="59">
        <v>8201407978</v>
      </c>
      <c r="BI228" s="58">
        <v>46037</v>
      </c>
      <c r="BJ228" s="4" t="s">
        <v>89</v>
      </c>
      <c r="BK228" s="4" t="s">
        <v>90</v>
      </c>
      <c r="BL228" s="14" t="s">
        <v>343</v>
      </c>
      <c r="BM228" s="11">
        <f>+VLOOKUP(BL228,Supervisores!A:B,2,0)</f>
        <v>52725332</v>
      </c>
      <c r="BN228" s="16" t="s">
        <v>1869</v>
      </c>
      <c r="BO228" s="16" t="s">
        <v>1870</v>
      </c>
      <c r="BP228" s="58">
        <v>46057</v>
      </c>
      <c r="BQ228" s="65" t="s">
        <v>83</v>
      </c>
      <c r="BR228" s="65" t="s">
        <v>83</v>
      </c>
      <c r="BS228" s="65" t="s">
        <v>83</v>
      </c>
      <c r="BT228" s="65" t="s">
        <v>83</v>
      </c>
      <c r="BU228" s="65" t="s">
        <v>83</v>
      </c>
      <c r="BV228" s="60" t="s">
        <v>95</v>
      </c>
      <c r="BW228" s="67" t="s">
        <v>96</v>
      </c>
      <c r="BX228" s="60">
        <v>8</v>
      </c>
      <c r="BY228" s="16" t="s">
        <v>1871</v>
      </c>
      <c r="BZ228" s="59" t="s">
        <v>1612</v>
      </c>
    </row>
    <row r="229" spans="1:78" hidden="1">
      <c r="A229" s="4" t="s">
        <v>76</v>
      </c>
      <c r="B229" s="4">
        <v>228</v>
      </c>
      <c r="C229" s="59"/>
      <c r="D229" s="4" t="str">
        <f t="shared" si="44"/>
        <v>NIDIA BEDOYA LORA/SALVADOR ENRIQUE IREGUI LOTERO/YUDY ANDREA CAICEDO PEREZ</v>
      </c>
      <c r="E229" s="60" t="s">
        <v>197</v>
      </c>
      <c r="F229" s="5" t="s">
        <v>78</v>
      </c>
      <c r="G229" s="5" t="s">
        <v>289</v>
      </c>
      <c r="H229" s="5" t="s">
        <v>78</v>
      </c>
      <c r="I229" s="60" t="s">
        <v>200</v>
      </c>
      <c r="J229" s="59">
        <v>3107</v>
      </c>
      <c r="K229" s="58">
        <v>46028</v>
      </c>
      <c r="L229" s="59">
        <v>3880</v>
      </c>
      <c r="M229" s="63" t="s">
        <v>1346</v>
      </c>
      <c r="N229" s="10">
        <f>+VLOOKUP(M229,Hoja1!A:B,2,0)</f>
        <v>46031</v>
      </c>
      <c r="O229" s="10" t="s">
        <v>1872</v>
      </c>
      <c r="P229" s="11" t="s">
        <v>1873</v>
      </c>
      <c r="Q229" s="18" t="s">
        <v>83</v>
      </c>
      <c r="R229" s="4" t="str">
        <f t="shared" si="39"/>
        <v>PERSONA JURIDICA</v>
      </c>
      <c r="S229" s="63" t="s">
        <v>1874</v>
      </c>
      <c r="T229" s="59" t="s">
        <v>1875</v>
      </c>
      <c r="U229" s="61" t="s">
        <v>83</v>
      </c>
      <c r="V229" s="107" t="s">
        <v>83</v>
      </c>
      <c r="W229" s="107" t="s">
        <v>83</v>
      </c>
      <c r="X229" s="59" t="s">
        <v>1876</v>
      </c>
      <c r="Y229" s="59" t="s">
        <v>1877</v>
      </c>
      <c r="Z229" s="59" t="s">
        <v>1878</v>
      </c>
      <c r="AA229" s="107" t="s">
        <v>83</v>
      </c>
      <c r="AB229" s="4" t="s">
        <v>87</v>
      </c>
      <c r="AC229" s="4" t="s">
        <v>202</v>
      </c>
      <c r="AD229" s="58">
        <v>46041</v>
      </c>
      <c r="AE229" s="58">
        <v>46041</v>
      </c>
      <c r="AF229" s="58">
        <v>46043</v>
      </c>
      <c r="AG229" s="58">
        <v>46285</v>
      </c>
      <c r="AH229" s="10" t="e">
        <f>+VLOOKUP(P229,#REF!,5,0)</f>
        <v>#REF!</v>
      </c>
      <c r="AI229" s="4">
        <f t="shared" si="46"/>
        <v>10</v>
      </c>
      <c r="AJ229" s="58">
        <v>46041</v>
      </c>
      <c r="AK229" s="4">
        <f t="shared" si="40"/>
        <v>2</v>
      </c>
      <c r="AL229" s="4">
        <f t="shared" si="41"/>
        <v>240</v>
      </c>
      <c r="AM229" s="12" t="e">
        <f>+VLOOKUP(AA229,Honorarios!A:B,2,0)</f>
        <v>#N/A</v>
      </c>
      <c r="AN229" s="12">
        <v>22061171</v>
      </c>
      <c r="AO229" s="59">
        <v>9240298</v>
      </c>
      <c r="AP229" s="62">
        <v>22061171</v>
      </c>
      <c r="AQ229" s="63" t="s">
        <v>83</v>
      </c>
      <c r="AR229" s="64">
        <v>0</v>
      </c>
      <c r="AS229" s="63" t="s">
        <v>83</v>
      </c>
      <c r="AT229" s="64">
        <v>0</v>
      </c>
      <c r="AU229" s="63" t="s">
        <v>83</v>
      </c>
      <c r="AV229" s="64">
        <v>0</v>
      </c>
      <c r="AW229" s="63" t="s">
        <v>83</v>
      </c>
      <c r="AX229" s="64">
        <v>0</v>
      </c>
      <c r="AY229" s="63" t="s">
        <v>83</v>
      </c>
      <c r="AZ229" s="64">
        <v>0</v>
      </c>
      <c r="BA229" s="63" t="s">
        <v>83</v>
      </c>
      <c r="BB229" s="64">
        <v>0</v>
      </c>
      <c r="BC229" s="63" t="s">
        <v>83</v>
      </c>
      <c r="BD229" s="64">
        <v>0</v>
      </c>
      <c r="BE229" s="13">
        <f t="shared" si="43"/>
        <v>22061171</v>
      </c>
      <c r="BF229" s="59">
        <v>7201407850</v>
      </c>
      <c r="BG229" s="58">
        <v>46029</v>
      </c>
      <c r="BH229" s="59">
        <v>8201407959</v>
      </c>
      <c r="BI229" s="58">
        <v>46036</v>
      </c>
      <c r="BJ229" s="4" t="s">
        <v>1879</v>
      </c>
      <c r="BK229" s="4" t="s">
        <v>90</v>
      </c>
      <c r="BL229" s="14" t="s">
        <v>220</v>
      </c>
      <c r="BM229" s="11">
        <f>+VLOOKUP(BL229,Supervisores!A:B,2,0)</f>
        <v>43617827</v>
      </c>
      <c r="BN229" s="16" t="s">
        <v>1880</v>
      </c>
      <c r="BO229" s="16" t="s">
        <v>1881</v>
      </c>
      <c r="BP229" s="58">
        <v>46057</v>
      </c>
      <c r="BQ229" s="65">
        <v>46042</v>
      </c>
      <c r="BR229" s="65" t="s">
        <v>1882</v>
      </c>
      <c r="BS229" s="65">
        <v>46041</v>
      </c>
      <c r="BT229" s="65">
        <v>47381</v>
      </c>
      <c r="BU229" s="65">
        <v>46043</v>
      </c>
      <c r="BV229" s="60" t="s">
        <v>95</v>
      </c>
      <c r="BW229" s="67" t="s">
        <v>96</v>
      </c>
      <c r="BX229" s="60">
        <v>10</v>
      </c>
      <c r="BY229" s="16" t="s">
        <v>1883</v>
      </c>
      <c r="BZ229" s="59"/>
    </row>
    <row r="230" spans="1:78">
      <c r="A230" s="4" t="s">
        <v>76</v>
      </c>
      <c r="B230" s="4">
        <v>229</v>
      </c>
      <c r="C230" s="59"/>
      <c r="D230" s="4" t="str">
        <f t="shared" si="44"/>
        <v>JOHNATTAN STEVEN OROZCO/SALVADOR ENRIQUE IREGUI LOTERO/LEYDY VIVIANA SÁNCHEZ GONZÁLEZ</v>
      </c>
      <c r="E230" s="60" t="s">
        <v>77</v>
      </c>
      <c r="F230" s="5" t="s">
        <v>78</v>
      </c>
      <c r="G230" s="5" t="s">
        <v>289</v>
      </c>
      <c r="H230" s="5" t="s">
        <v>78</v>
      </c>
      <c r="I230" s="60" t="s">
        <v>98</v>
      </c>
      <c r="J230" s="59">
        <v>3148</v>
      </c>
      <c r="K230" s="58">
        <v>46035</v>
      </c>
      <c r="L230" s="59">
        <v>3881</v>
      </c>
      <c r="M230" s="63">
        <v>89</v>
      </c>
      <c r="N230" s="10">
        <f>+VLOOKUP(M230,Hoja1!A:B,2,0)</f>
        <v>46036</v>
      </c>
      <c r="O230" s="58" t="s">
        <v>1884</v>
      </c>
      <c r="P230" s="11" t="s">
        <v>1885</v>
      </c>
      <c r="Q230" s="18" t="s">
        <v>83</v>
      </c>
      <c r="R230" s="4" t="str">
        <f t="shared" si="39"/>
        <v>PERSONA NATURAL</v>
      </c>
      <c r="S230" s="63">
        <v>70953085</v>
      </c>
      <c r="T230" s="59" t="s">
        <v>1886</v>
      </c>
      <c r="U230" s="61" t="s">
        <v>102</v>
      </c>
      <c r="V230" s="58">
        <v>45691</v>
      </c>
      <c r="W230" s="58">
        <f t="shared" si="45"/>
        <v>46786</v>
      </c>
      <c r="X230" s="59">
        <v>93151507</v>
      </c>
      <c r="Y230" s="59" t="s">
        <v>1887</v>
      </c>
      <c r="Z230" s="59" t="s">
        <v>1403</v>
      </c>
      <c r="AA230" s="4" t="s">
        <v>140</v>
      </c>
      <c r="AB230" s="4" t="s">
        <v>105</v>
      </c>
      <c r="AC230" s="4" t="s">
        <v>106</v>
      </c>
      <c r="AD230" s="58">
        <v>46042</v>
      </c>
      <c r="AE230" s="58">
        <v>46042</v>
      </c>
      <c r="AF230" s="58">
        <v>46042</v>
      </c>
      <c r="AG230" s="58">
        <v>46203</v>
      </c>
      <c r="AH230" s="10" t="e">
        <f>+VLOOKUP(P230,#REF!,5,0)</f>
        <v>#REF!</v>
      </c>
      <c r="AI230" s="4">
        <f t="shared" si="46"/>
        <v>6</v>
      </c>
      <c r="AJ230" s="58">
        <v>46042</v>
      </c>
      <c r="AK230" s="4">
        <f t="shared" si="40"/>
        <v>0</v>
      </c>
      <c r="AL230" s="4">
        <f t="shared" si="41"/>
        <v>161</v>
      </c>
      <c r="AM230" s="12">
        <f>+VLOOKUP(AA230,Honorarios!A:B,2,0)</f>
        <v>5164679</v>
      </c>
      <c r="AN230" s="12">
        <f t="shared" si="42"/>
        <v>27717110.633333333</v>
      </c>
      <c r="AO230" s="59">
        <v>9250094</v>
      </c>
      <c r="AP230" s="62">
        <v>19401977.633333333</v>
      </c>
      <c r="AQ230" s="63" t="s">
        <v>644</v>
      </c>
      <c r="AR230" s="64">
        <v>8315133</v>
      </c>
      <c r="AS230" s="63" t="s">
        <v>83</v>
      </c>
      <c r="AT230" s="64">
        <v>0</v>
      </c>
      <c r="AU230" s="63" t="s">
        <v>83</v>
      </c>
      <c r="AV230" s="64">
        <v>0</v>
      </c>
      <c r="AW230" s="63" t="s">
        <v>83</v>
      </c>
      <c r="AX230" s="64">
        <v>0</v>
      </c>
      <c r="AY230" s="63" t="s">
        <v>83</v>
      </c>
      <c r="AZ230" s="64">
        <v>0</v>
      </c>
      <c r="BA230" s="63" t="s">
        <v>83</v>
      </c>
      <c r="BB230" s="64">
        <v>0</v>
      </c>
      <c r="BC230" s="63" t="s">
        <v>83</v>
      </c>
      <c r="BD230" s="64">
        <v>0</v>
      </c>
      <c r="BE230" s="13">
        <f t="shared" si="43"/>
        <v>27717110.633333333</v>
      </c>
      <c r="BF230" s="59">
        <v>7201407890</v>
      </c>
      <c r="BG230" s="58">
        <v>46035</v>
      </c>
      <c r="BH230" s="59">
        <v>8201408011</v>
      </c>
      <c r="BI230" s="58">
        <v>46041</v>
      </c>
      <c r="BJ230" s="4" t="s">
        <v>89</v>
      </c>
      <c r="BK230" s="4" t="s">
        <v>90</v>
      </c>
      <c r="BL230" s="14" t="s">
        <v>107</v>
      </c>
      <c r="BM230" s="11">
        <f>+VLOOKUP(BL230,Supervisores!A:B,2,0)</f>
        <v>43985744</v>
      </c>
      <c r="BN230" s="16" t="s">
        <v>1888</v>
      </c>
      <c r="BO230" s="16" t="s">
        <v>1889</v>
      </c>
      <c r="BP230" s="58">
        <v>46057</v>
      </c>
      <c r="BQ230" s="65" t="s">
        <v>83</v>
      </c>
      <c r="BR230" s="65" t="s">
        <v>83</v>
      </c>
      <c r="BS230" s="65" t="s">
        <v>83</v>
      </c>
      <c r="BT230" s="65" t="s">
        <v>83</v>
      </c>
      <c r="BU230" s="65" t="s">
        <v>83</v>
      </c>
      <c r="BV230" s="60" t="s">
        <v>95</v>
      </c>
      <c r="BW230" s="67" t="s">
        <v>96</v>
      </c>
      <c r="BX230" s="60">
        <v>8</v>
      </c>
      <c r="BY230" s="15"/>
      <c r="BZ230" s="59"/>
    </row>
    <row r="231" spans="1:78">
      <c r="A231" s="4" t="s">
        <v>76</v>
      </c>
      <c r="B231" s="4">
        <v>230</v>
      </c>
      <c r="C231" s="59"/>
      <c r="D231" s="4" t="str">
        <f t="shared" si="44"/>
        <v>MARLY CARDONA QUINTERO/SALVADOR ENRIQUE IREGUI LOTERO/JOHNATTAN STEVEN OROZCO</v>
      </c>
      <c r="E231" s="60" t="s">
        <v>153</v>
      </c>
      <c r="F231" s="5" t="s">
        <v>78</v>
      </c>
      <c r="G231" s="5" t="s">
        <v>289</v>
      </c>
      <c r="H231" s="5" t="s">
        <v>78</v>
      </c>
      <c r="I231" s="60" t="s">
        <v>77</v>
      </c>
      <c r="J231" s="59">
        <v>3211</v>
      </c>
      <c r="K231" s="58">
        <v>46035</v>
      </c>
      <c r="L231" s="59">
        <v>3841</v>
      </c>
      <c r="M231" s="63">
        <v>89</v>
      </c>
      <c r="N231" s="10">
        <f>+VLOOKUP(M231,Hoja1!A:B,2,0)</f>
        <v>46036</v>
      </c>
      <c r="O231" s="10" t="s">
        <v>1890</v>
      </c>
      <c r="P231" s="11" t="s">
        <v>1891</v>
      </c>
      <c r="Q231" s="18" t="s">
        <v>83</v>
      </c>
      <c r="R231" s="4" t="str">
        <f t="shared" si="39"/>
        <v>PERSONA NATURAL</v>
      </c>
      <c r="S231" s="59">
        <v>71384867</v>
      </c>
      <c r="T231" s="59" t="s">
        <v>1892</v>
      </c>
      <c r="U231" s="61" t="s">
        <v>102</v>
      </c>
      <c r="V231" s="58">
        <v>45397</v>
      </c>
      <c r="W231" s="58">
        <f t="shared" si="45"/>
        <v>46492</v>
      </c>
      <c r="X231" s="59">
        <v>93151507</v>
      </c>
      <c r="Y231" s="59" t="s">
        <v>1893</v>
      </c>
      <c r="Z231" s="59" t="s">
        <v>1894</v>
      </c>
      <c r="AA231" s="4" t="s">
        <v>86</v>
      </c>
      <c r="AB231" s="4" t="s">
        <v>158</v>
      </c>
      <c r="AC231" s="4" t="s">
        <v>192</v>
      </c>
      <c r="AD231" s="58">
        <v>46042</v>
      </c>
      <c r="AE231" s="58">
        <v>46042</v>
      </c>
      <c r="AF231" s="58">
        <v>46042</v>
      </c>
      <c r="AG231" s="58">
        <v>46295</v>
      </c>
      <c r="AH231" s="10" t="e">
        <f>+VLOOKUP(P231,#REF!,5,0)</f>
        <v>#REF!</v>
      </c>
      <c r="AI231" s="4">
        <f t="shared" si="46"/>
        <v>6</v>
      </c>
      <c r="AJ231" s="58">
        <v>46042</v>
      </c>
      <c r="AK231" s="4">
        <f>DAYS360(AJ231,AF231,(FALSE))</f>
        <v>0</v>
      </c>
      <c r="AL231" s="4">
        <f>(YEAR(AG231)-YEAR(AF231))*360 + (MONTH(AG231)-MONTH(AF231))*30 + (DAY(AG231)-DAY(AF231))+1</f>
        <v>251</v>
      </c>
      <c r="AM231" s="12">
        <f>+VLOOKUP(AA231,Honorarios!A:B,2,0)</f>
        <v>7308240</v>
      </c>
      <c r="AN231" s="12">
        <f t="shared" si="42"/>
        <v>61145608</v>
      </c>
      <c r="AO231" s="59">
        <v>9240302</v>
      </c>
      <c r="AP231" s="62">
        <v>61145608</v>
      </c>
      <c r="AQ231" s="63" t="s">
        <v>83</v>
      </c>
      <c r="AR231" s="64">
        <v>0</v>
      </c>
      <c r="AS231" s="63" t="s">
        <v>83</v>
      </c>
      <c r="AT231" s="64">
        <v>0</v>
      </c>
      <c r="AU231" s="63" t="s">
        <v>83</v>
      </c>
      <c r="AV231" s="64">
        <v>0</v>
      </c>
      <c r="AW231" s="63" t="s">
        <v>83</v>
      </c>
      <c r="AX231" s="64">
        <v>0</v>
      </c>
      <c r="AY231" s="63" t="s">
        <v>83</v>
      </c>
      <c r="AZ231" s="64">
        <v>0</v>
      </c>
      <c r="BA231" s="63" t="s">
        <v>83</v>
      </c>
      <c r="BB231" s="64">
        <v>0</v>
      </c>
      <c r="BC231" s="63" t="s">
        <v>83</v>
      </c>
      <c r="BD231" s="64">
        <v>0</v>
      </c>
      <c r="BE231" s="13">
        <f t="shared" si="43"/>
        <v>61145608</v>
      </c>
      <c r="BF231" s="59">
        <v>7201407953</v>
      </c>
      <c r="BG231" s="58">
        <v>46035</v>
      </c>
      <c r="BH231" s="59">
        <v>8201408012</v>
      </c>
      <c r="BI231" s="58">
        <v>46041</v>
      </c>
      <c r="BJ231" s="4" t="s">
        <v>89</v>
      </c>
      <c r="BK231" s="4" t="s">
        <v>90</v>
      </c>
      <c r="BL231" s="14" t="s">
        <v>160</v>
      </c>
      <c r="BM231" s="11">
        <f>+VLOOKUP(BL231,Supervisores!A:B,2,0)</f>
        <v>1037587963</v>
      </c>
      <c r="BN231" s="16" t="s">
        <v>1895</v>
      </c>
      <c r="BO231" s="16" t="s">
        <v>1896</v>
      </c>
      <c r="BP231" s="58">
        <v>46057</v>
      </c>
      <c r="BQ231" s="65">
        <v>46042</v>
      </c>
      <c r="BR231" s="65" t="s">
        <v>1897</v>
      </c>
      <c r="BS231" s="65">
        <v>46042</v>
      </c>
      <c r="BT231" s="65">
        <v>46482</v>
      </c>
      <c r="BU231" s="65">
        <v>46042</v>
      </c>
      <c r="BV231" s="60" t="s">
        <v>95</v>
      </c>
      <c r="BW231" s="67" t="s">
        <v>96</v>
      </c>
      <c r="BX231" s="60">
        <v>10</v>
      </c>
      <c r="BY231" s="16" t="s">
        <v>1898</v>
      </c>
      <c r="BZ231" s="59"/>
    </row>
    <row r="232" spans="1:78">
      <c r="A232" s="4" t="s">
        <v>76</v>
      </c>
      <c r="B232" s="4">
        <v>231</v>
      </c>
      <c r="C232" s="59"/>
      <c r="D232" s="4" t="str">
        <f t="shared" si="44"/>
        <v>JOHNATTAN STEVEN OROZCO/MARÍA NOHEMY ZULETA MONTOYA/LEYDY VIVIANA SÁNCHEZ GONZÁLEZ</v>
      </c>
      <c r="E232" s="60" t="s">
        <v>77</v>
      </c>
      <c r="F232" s="5" t="s">
        <v>78</v>
      </c>
      <c r="G232" s="60" t="s">
        <v>79</v>
      </c>
      <c r="H232" s="5" t="s">
        <v>78</v>
      </c>
      <c r="I232" s="60" t="s">
        <v>98</v>
      </c>
      <c r="J232" s="59">
        <v>3144</v>
      </c>
      <c r="K232" s="58">
        <v>46035</v>
      </c>
      <c r="L232" s="59">
        <v>3882</v>
      </c>
      <c r="M232" s="63">
        <v>89</v>
      </c>
      <c r="N232" s="10">
        <f>+VLOOKUP(M232,Hoja1!A:B,2,0)</f>
        <v>46036</v>
      </c>
      <c r="O232" s="58" t="s">
        <v>1899</v>
      </c>
      <c r="P232" s="11" t="s">
        <v>1900</v>
      </c>
      <c r="Q232" s="18" t="s">
        <v>83</v>
      </c>
      <c r="R232" s="4" t="str">
        <f t="shared" si="39"/>
        <v>PERSONA NATURAL</v>
      </c>
      <c r="S232" s="59">
        <v>1128432436</v>
      </c>
      <c r="T232" s="59" t="s">
        <v>1901</v>
      </c>
      <c r="U232" s="61" t="s">
        <v>84</v>
      </c>
      <c r="V232" s="58">
        <v>45741</v>
      </c>
      <c r="W232" s="58">
        <f t="shared" si="45"/>
        <v>46837</v>
      </c>
      <c r="X232" s="59">
        <v>93151507</v>
      </c>
      <c r="Y232" s="59" t="s">
        <v>148</v>
      </c>
      <c r="Z232" s="59" t="s">
        <v>1902</v>
      </c>
      <c r="AA232" s="4" t="s">
        <v>149</v>
      </c>
      <c r="AB232" s="4" t="s">
        <v>105</v>
      </c>
      <c r="AC232" s="4" t="s">
        <v>106</v>
      </c>
      <c r="AD232" s="58">
        <v>46042</v>
      </c>
      <c r="AE232" s="58">
        <v>46042</v>
      </c>
      <c r="AF232" s="58">
        <v>46042</v>
      </c>
      <c r="AG232" s="58">
        <v>46295</v>
      </c>
      <c r="AH232" s="10" t="e">
        <f>+VLOOKUP(P232,#REF!,5,0)</f>
        <v>#REF!</v>
      </c>
      <c r="AI232" s="4">
        <f t="shared" si="46"/>
        <v>6</v>
      </c>
      <c r="AJ232" s="58">
        <v>46042</v>
      </c>
      <c r="AK232" s="4">
        <f t="shared" si="40"/>
        <v>0</v>
      </c>
      <c r="AL232" s="4">
        <f t="shared" si="41"/>
        <v>251</v>
      </c>
      <c r="AM232" s="12">
        <f>+VLOOKUP(AA232,Honorarios!A:B,2,0)</f>
        <v>5846908</v>
      </c>
      <c r="AN232" s="12">
        <f t="shared" si="42"/>
        <v>48919130.266666666</v>
      </c>
      <c r="AO232" s="59">
        <v>9250094</v>
      </c>
      <c r="AP232" s="62">
        <v>34243391.266666666</v>
      </c>
      <c r="AQ232" s="59">
        <v>9240302</v>
      </c>
      <c r="AR232" s="64">
        <v>14675739</v>
      </c>
      <c r="AS232" s="63" t="s">
        <v>83</v>
      </c>
      <c r="AT232" s="64">
        <v>0</v>
      </c>
      <c r="AU232" s="63" t="s">
        <v>83</v>
      </c>
      <c r="AV232" s="64">
        <v>0</v>
      </c>
      <c r="AW232" s="63" t="s">
        <v>83</v>
      </c>
      <c r="AX232" s="64">
        <v>0</v>
      </c>
      <c r="AY232" s="63" t="s">
        <v>83</v>
      </c>
      <c r="AZ232" s="64">
        <v>0</v>
      </c>
      <c r="BA232" s="63" t="s">
        <v>83</v>
      </c>
      <c r="BB232" s="64">
        <v>0</v>
      </c>
      <c r="BC232" s="63" t="s">
        <v>83</v>
      </c>
      <c r="BD232" s="64">
        <v>0</v>
      </c>
      <c r="BE232" s="13">
        <f t="shared" si="43"/>
        <v>48919130.266666666</v>
      </c>
      <c r="BF232" s="59">
        <v>7201407886</v>
      </c>
      <c r="BG232" s="58">
        <v>46035</v>
      </c>
      <c r="BH232" s="59">
        <v>8201408010</v>
      </c>
      <c r="BI232" s="58">
        <v>46041</v>
      </c>
      <c r="BJ232" s="4" t="s">
        <v>89</v>
      </c>
      <c r="BK232" s="4" t="s">
        <v>90</v>
      </c>
      <c r="BL232" s="14" t="s">
        <v>107</v>
      </c>
      <c r="BM232" s="11">
        <f>+VLOOKUP(BL232,Supervisores!A:B,2,0)</f>
        <v>43985744</v>
      </c>
      <c r="BN232" s="16" t="s">
        <v>1903</v>
      </c>
      <c r="BO232" s="16" t="s">
        <v>1904</v>
      </c>
      <c r="BP232" s="58">
        <v>46057</v>
      </c>
      <c r="BQ232" s="65" t="s">
        <v>83</v>
      </c>
      <c r="BR232" s="65" t="s">
        <v>83</v>
      </c>
      <c r="BS232" s="65" t="s">
        <v>83</v>
      </c>
      <c r="BT232" s="65" t="s">
        <v>83</v>
      </c>
      <c r="BU232" s="65" t="s">
        <v>83</v>
      </c>
      <c r="BV232" s="60" t="s">
        <v>95</v>
      </c>
      <c r="BW232" s="67" t="s">
        <v>96</v>
      </c>
      <c r="BX232" s="60">
        <v>8</v>
      </c>
      <c r="BY232" s="15"/>
      <c r="BZ232" s="59"/>
    </row>
    <row r="233" spans="1:78">
      <c r="A233" s="4" t="s">
        <v>76</v>
      </c>
      <c r="B233" s="4">
        <v>232</v>
      </c>
      <c r="C233" s="59"/>
      <c r="D233" s="4" t="str">
        <f t="shared" si="44"/>
        <v>JOHNATTAN STEVEN OROZCO/JUAN PABLO GARCIA BEDOYA/JOSE DAVID RAMIREZ ABRAHAM</v>
      </c>
      <c r="E233" s="60" t="s">
        <v>77</v>
      </c>
      <c r="F233" s="5" t="s">
        <v>78</v>
      </c>
      <c r="G233" s="60" t="s">
        <v>165</v>
      </c>
      <c r="H233" s="5" t="s">
        <v>78</v>
      </c>
      <c r="I233" s="60" t="s">
        <v>209</v>
      </c>
      <c r="J233" s="59">
        <v>3213</v>
      </c>
      <c r="K233" s="58">
        <v>46038</v>
      </c>
      <c r="L233" s="59">
        <v>3883</v>
      </c>
      <c r="M233" s="63">
        <v>90</v>
      </c>
      <c r="N233" s="10">
        <f>+VLOOKUP(M233,Hoja1!A:B,2,0)</f>
        <v>46041</v>
      </c>
      <c r="O233" s="58" t="s">
        <v>1905</v>
      </c>
      <c r="P233" s="11" t="s">
        <v>1906</v>
      </c>
      <c r="Q233" s="18" t="s">
        <v>83</v>
      </c>
      <c r="R233" s="4" t="str">
        <f t="shared" si="39"/>
        <v>PERSONA NATURAL</v>
      </c>
      <c r="S233" s="59">
        <v>1010240411</v>
      </c>
      <c r="T233" s="59" t="s">
        <v>1907</v>
      </c>
      <c r="U233" s="61" t="s">
        <v>102</v>
      </c>
      <c r="V233" s="58">
        <v>45649</v>
      </c>
      <c r="W233" s="58">
        <f t="shared" si="45"/>
        <v>46744</v>
      </c>
      <c r="X233" s="59">
        <v>93151507</v>
      </c>
      <c r="Y233" s="59" t="s">
        <v>1908</v>
      </c>
      <c r="Z233" s="59" t="s">
        <v>1909</v>
      </c>
      <c r="AA233" s="4" t="s">
        <v>131</v>
      </c>
      <c r="AB233" s="4" t="s">
        <v>172</v>
      </c>
      <c r="AC233" s="4" t="s">
        <v>896</v>
      </c>
      <c r="AD233" s="58">
        <v>46042</v>
      </c>
      <c r="AE233" s="58">
        <v>46042</v>
      </c>
      <c r="AF233" s="58">
        <v>46042</v>
      </c>
      <c r="AG233" s="58">
        <v>46295</v>
      </c>
      <c r="AH233" s="10" t="e">
        <f>+VLOOKUP(P233,#REF!,5,0)</f>
        <v>#REF!</v>
      </c>
      <c r="AI233" s="4">
        <f t="shared" si="46"/>
        <v>1</v>
      </c>
      <c r="AJ233" s="58">
        <v>46042</v>
      </c>
      <c r="AK233" s="4">
        <f t="shared" si="40"/>
        <v>0</v>
      </c>
      <c r="AL233" s="4">
        <f t="shared" si="41"/>
        <v>251</v>
      </c>
      <c r="AM233" s="12">
        <f>+VLOOKUP(AA233,Honorarios!A:B,2,0)</f>
        <v>6576773</v>
      </c>
      <c r="AN233" s="12">
        <f t="shared" si="42"/>
        <v>55025667.43333333</v>
      </c>
      <c r="AO233" s="59">
        <v>9240302</v>
      </c>
      <c r="AP233" s="62">
        <v>55025667</v>
      </c>
      <c r="AQ233" s="63" t="s">
        <v>83</v>
      </c>
      <c r="AR233" s="64">
        <v>0</v>
      </c>
      <c r="AS233" s="63" t="s">
        <v>83</v>
      </c>
      <c r="AT233" s="64">
        <v>0</v>
      </c>
      <c r="AU233" s="63" t="s">
        <v>83</v>
      </c>
      <c r="AV233" s="64">
        <v>0</v>
      </c>
      <c r="AW233" s="63" t="s">
        <v>83</v>
      </c>
      <c r="AX233" s="64">
        <v>0</v>
      </c>
      <c r="AY233" s="63" t="s">
        <v>83</v>
      </c>
      <c r="AZ233" s="64">
        <v>0</v>
      </c>
      <c r="BA233" s="63" t="s">
        <v>83</v>
      </c>
      <c r="BB233" s="64">
        <v>0</v>
      </c>
      <c r="BC233" s="63" t="s">
        <v>83</v>
      </c>
      <c r="BD233" s="64">
        <v>0</v>
      </c>
      <c r="BE233" s="13">
        <f t="shared" si="43"/>
        <v>55025667</v>
      </c>
      <c r="BF233" s="59">
        <v>7201407957</v>
      </c>
      <c r="BG233" s="58">
        <v>46041</v>
      </c>
      <c r="BH233" s="59">
        <v>8201408014</v>
      </c>
      <c r="BI233" s="58">
        <v>46042</v>
      </c>
      <c r="BJ233" s="4" t="s">
        <v>89</v>
      </c>
      <c r="BK233" s="4" t="s">
        <v>90</v>
      </c>
      <c r="BL233" s="14" t="s">
        <v>91</v>
      </c>
      <c r="BM233" s="11">
        <f>+VLOOKUP(BL233,Supervisores!A:B,2,0)</f>
        <v>98552967</v>
      </c>
      <c r="BN233" s="16" t="s">
        <v>1910</v>
      </c>
      <c r="BO233" s="16" t="s">
        <v>1911</v>
      </c>
      <c r="BP233" s="58">
        <v>46058</v>
      </c>
      <c r="BQ233" s="65">
        <v>46042</v>
      </c>
      <c r="BR233" s="65" t="s">
        <v>1912</v>
      </c>
      <c r="BS233" s="65">
        <v>46042</v>
      </c>
      <c r="BT233" s="65">
        <v>46482</v>
      </c>
      <c r="BU233" s="65">
        <v>46042</v>
      </c>
      <c r="BV233" s="60" t="s">
        <v>95</v>
      </c>
      <c r="BW233" s="67" t="s">
        <v>96</v>
      </c>
      <c r="BX233" s="60">
        <v>10</v>
      </c>
      <c r="BY233" s="16" t="s">
        <v>1913</v>
      </c>
      <c r="BZ233" s="59"/>
    </row>
    <row r="234" spans="1:78" hidden="1">
      <c r="A234" s="4" t="s">
        <v>76</v>
      </c>
      <c r="B234" s="4">
        <v>233</v>
      </c>
      <c r="C234" s="59"/>
      <c r="D234" s="4" t="str">
        <f t="shared" si="44"/>
        <v>JOHNATTAN STEVEN OROZCO/JUAN PABLO GARCIA BEDOYA/OSCAR EDUARDO MENGO</v>
      </c>
      <c r="E234" s="60" t="s">
        <v>77</v>
      </c>
      <c r="F234" s="5" t="s">
        <v>78</v>
      </c>
      <c r="G234" s="60" t="s">
        <v>165</v>
      </c>
      <c r="H234" s="5" t="s">
        <v>78</v>
      </c>
      <c r="I234" s="60" t="s">
        <v>1914</v>
      </c>
      <c r="J234" s="59">
        <v>3108</v>
      </c>
      <c r="K234" s="58">
        <v>46028</v>
      </c>
      <c r="L234" s="59">
        <v>3884</v>
      </c>
      <c r="M234" s="63" t="s">
        <v>1346</v>
      </c>
      <c r="N234" s="10">
        <f>+VLOOKUP(M234,Hoja1!A:B,2,0)</f>
        <v>46031</v>
      </c>
      <c r="O234" s="10" t="s">
        <v>1915</v>
      </c>
      <c r="P234" s="11" t="s">
        <v>1916</v>
      </c>
      <c r="Q234" s="18" t="s">
        <v>83</v>
      </c>
      <c r="R234" s="4" t="str">
        <f t="shared" si="39"/>
        <v>PERSONA JURIDICA</v>
      </c>
      <c r="S234" s="63" t="s">
        <v>1917</v>
      </c>
      <c r="T234" s="59" t="s">
        <v>1918</v>
      </c>
      <c r="U234" s="61" t="s">
        <v>83</v>
      </c>
      <c r="V234" s="107" t="s">
        <v>83</v>
      </c>
      <c r="W234" s="107" t="s">
        <v>83</v>
      </c>
      <c r="X234" s="59" t="s">
        <v>1919</v>
      </c>
      <c r="Y234" s="59" t="s">
        <v>1920</v>
      </c>
      <c r="Z234" s="59" t="s">
        <v>1921</v>
      </c>
      <c r="AA234" s="107" t="s">
        <v>83</v>
      </c>
      <c r="AB234" s="4" t="s">
        <v>87</v>
      </c>
      <c r="AC234" s="4" t="s">
        <v>267</v>
      </c>
      <c r="AD234" s="58">
        <v>46050</v>
      </c>
      <c r="AE234" s="58">
        <v>46049</v>
      </c>
      <c r="AF234" s="58">
        <v>46052</v>
      </c>
      <c r="AG234" s="58">
        <v>46149</v>
      </c>
      <c r="AH234" s="10" t="e">
        <f>+VLOOKUP(P234,#REF!,5,0)</f>
        <v>#REF!</v>
      </c>
      <c r="AI234" s="4">
        <f t="shared" si="46"/>
        <v>19</v>
      </c>
      <c r="AJ234" s="58">
        <v>46049</v>
      </c>
      <c r="AK234" s="4">
        <f t="shared" si="40"/>
        <v>3</v>
      </c>
      <c r="AL234" s="4">
        <f t="shared" si="41"/>
        <v>98</v>
      </c>
      <c r="AM234" s="12" t="e">
        <f>+VLOOKUP(AA234,Honorarios!A:B,2,0)</f>
        <v>#N/A</v>
      </c>
      <c r="AN234" s="12">
        <v>14378658</v>
      </c>
      <c r="AO234" s="59">
        <v>9240298</v>
      </c>
      <c r="AP234" s="62">
        <v>14378658</v>
      </c>
      <c r="AQ234" s="63" t="s">
        <v>83</v>
      </c>
      <c r="AR234" s="64">
        <v>0</v>
      </c>
      <c r="AS234" s="63" t="s">
        <v>83</v>
      </c>
      <c r="AT234" s="64">
        <v>0</v>
      </c>
      <c r="AU234" s="63" t="s">
        <v>83</v>
      </c>
      <c r="AV234" s="64">
        <v>0</v>
      </c>
      <c r="AW234" s="63" t="s">
        <v>83</v>
      </c>
      <c r="AX234" s="64">
        <v>0</v>
      </c>
      <c r="AY234" s="63" t="s">
        <v>83</v>
      </c>
      <c r="AZ234" s="64">
        <v>0</v>
      </c>
      <c r="BA234" s="63" t="s">
        <v>83</v>
      </c>
      <c r="BB234" s="64">
        <v>0</v>
      </c>
      <c r="BC234" s="63" t="s">
        <v>83</v>
      </c>
      <c r="BD234" s="64">
        <v>0</v>
      </c>
      <c r="BE234" s="13">
        <f t="shared" si="43"/>
        <v>14378658</v>
      </c>
      <c r="BF234" s="59">
        <v>7201407851</v>
      </c>
      <c r="BG234" s="58">
        <v>46029</v>
      </c>
      <c r="BH234" s="59">
        <v>8201408038</v>
      </c>
      <c r="BI234" s="58">
        <v>46051</v>
      </c>
      <c r="BJ234" s="4" t="s">
        <v>1879</v>
      </c>
      <c r="BK234" s="4" t="s">
        <v>90</v>
      </c>
      <c r="BL234" s="14" t="s">
        <v>220</v>
      </c>
      <c r="BM234" s="11">
        <f>+VLOOKUP(BL234,Supervisores!A:B,2,0)</f>
        <v>43617827</v>
      </c>
      <c r="BN234" s="16" t="s">
        <v>1922</v>
      </c>
      <c r="BO234" s="16" t="s">
        <v>1923</v>
      </c>
      <c r="BP234" s="58">
        <v>46058</v>
      </c>
      <c r="BQ234" s="65">
        <v>46051</v>
      </c>
      <c r="BR234" s="65">
        <v>83065</v>
      </c>
      <c r="BS234" s="65">
        <v>46050</v>
      </c>
      <c r="BT234" s="65">
        <v>46682</v>
      </c>
      <c r="BU234" s="65">
        <v>46042</v>
      </c>
      <c r="BV234" s="60" t="s">
        <v>95</v>
      </c>
      <c r="BW234" s="67" t="s">
        <v>96</v>
      </c>
      <c r="BX234" s="60">
        <v>10</v>
      </c>
      <c r="BY234" s="16" t="s">
        <v>1924</v>
      </c>
      <c r="BZ234" s="59"/>
    </row>
    <row r="235" spans="1:78">
      <c r="A235" s="4" t="s">
        <v>76</v>
      </c>
      <c r="B235" s="4">
        <v>234</v>
      </c>
      <c r="C235" s="59"/>
      <c r="D235" s="4" t="str">
        <f t="shared" si="44"/>
        <v>MARLY CARDONA QUINTERO/SALVADOR ENRIQUE IREGUI LOTERO/GLADYS ENITH ARREDONDO</v>
      </c>
      <c r="E235" s="60" t="s">
        <v>153</v>
      </c>
      <c r="F235" s="5" t="s">
        <v>78</v>
      </c>
      <c r="G235" s="5" t="s">
        <v>289</v>
      </c>
      <c r="H235" s="5" t="s">
        <v>78</v>
      </c>
      <c r="I235" s="60" t="s">
        <v>362</v>
      </c>
      <c r="J235" s="59">
        <v>3123</v>
      </c>
      <c r="K235" s="58">
        <v>46035</v>
      </c>
      <c r="L235" s="59">
        <v>3823</v>
      </c>
      <c r="M235" s="63">
        <v>89</v>
      </c>
      <c r="N235" s="10">
        <f>+VLOOKUP(M235,Hoja1!A:B,2,0)</f>
        <v>46036</v>
      </c>
      <c r="O235" s="58" t="s">
        <v>1925</v>
      </c>
      <c r="P235" s="11" t="s">
        <v>1926</v>
      </c>
      <c r="Q235" s="18" t="s">
        <v>83</v>
      </c>
      <c r="R235" s="4" t="str">
        <f t="shared" si="39"/>
        <v>PERSONA NATURAL</v>
      </c>
      <c r="S235" s="59">
        <v>32295361</v>
      </c>
      <c r="T235" s="59" t="s">
        <v>1927</v>
      </c>
      <c r="U235" s="61" t="s">
        <v>84</v>
      </c>
      <c r="V235" s="58">
        <v>45308</v>
      </c>
      <c r="W235" s="58">
        <f t="shared" si="45"/>
        <v>46404</v>
      </c>
      <c r="X235" s="59">
        <v>93151507</v>
      </c>
      <c r="Y235" s="59" t="s">
        <v>1928</v>
      </c>
      <c r="Z235" s="59" t="s">
        <v>1929</v>
      </c>
      <c r="AA235" s="4" t="s">
        <v>86</v>
      </c>
      <c r="AB235" s="4" t="s">
        <v>367</v>
      </c>
      <c r="AC235" s="4" t="s">
        <v>368</v>
      </c>
      <c r="AD235" s="58">
        <v>46043</v>
      </c>
      <c r="AE235" s="58">
        <v>46043</v>
      </c>
      <c r="AF235" s="58">
        <v>46043</v>
      </c>
      <c r="AG235" s="58">
        <v>46203</v>
      </c>
      <c r="AH235" s="10" t="e">
        <f>+VLOOKUP(P235,#REF!,5,0)</f>
        <v>#REF!</v>
      </c>
      <c r="AI235" s="4">
        <f t="shared" si="46"/>
        <v>7</v>
      </c>
      <c r="AJ235" s="58">
        <v>46043</v>
      </c>
      <c r="AK235" s="4">
        <f t="shared" si="40"/>
        <v>0</v>
      </c>
      <c r="AL235" s="4">
        <f t="shared" si="41"/>
        <v>160</v>
      </c>
      <c r="AM235" s="12">
        <f>+VLOOKUP(AA235,Honorarios!A:B,2,0)</f>
        <v>7308240</v>
      </c>
      <c r="AN235" s="12">
        <f t="shared" si="42"/>
        <v>38977280</v>
      </c>
      <c r="AO235" s="59">
        <v>9240303</v>
      </c>
      <c r="AP235" s="62">
        <v>38977280</v>
      </c>
      <c r="AQ235" s="63" t="s">
        <v>83</v>
      </c>
      <c r="AR235" s="64">
        <v>0</v>
      </c>
      <c r="AS235" s="63" t="s">
        <v>83</v>
      </c>
      <c r="AT235" s="64">
        <v>0</v>
      </c>
      <c r="AU235" s="63" t="s">
        <v>83</v>
      </c>
      <c r="AV235" s="64">
        <v>0</v>
      </c>
      <c r="AW235" s="63" t="s">
        <v>83</v>
      </c>
      <c r="AX235" s="64">
        <v>0</v>
      </c>
      <c r="AY235" s="63" t="s">
        <v>83</v>
      </c>
      <c r="AZ235" s="64">
        <v>0</v>
      </c>
      <c r="BA235" s="63" t="s">
        <v>83</v>
      </c>
      <c r="BB235" s="64">
        <v>0</v>
      </c>
      <c r="BC235" s="63" t="s">
        <v>83</v>
      </c>
      <c r="BD235" s="64">
        <v>0</v>
      </c>
      <c r="BE235" s="13">
        <f t="shared" si="43"/>
        <v>38977280</v>
      </c>
      <c r="BF235" s="59">
        <v>7201407865</v>
      </c>
      <c r="BG235" s="58">
        <v>46035</v>
      </c>
      <c r="BH235" s="59">
        <v>8201408015</v>
      </c>
      <c r="BI235" s="58">
        <v>46043</v>
      </c>
      <c r="BJ235" s="4" t="s">
        <v>89</v>
      </c>
      <c r="BK235" s="4" t="s">
        <v>90</v>
      </c>
      <c r="BL235" s="14" t="s">
        <v>343</v>
      </c>
      <c r="BM235" s="11">
        <f>+VLOOKUP(BL235,Supervisores!A:B,2,0)</f>
        <v>52725332</v>
      </c>
      <c r="BN235" s="16" t="s">
        <v>1930</v>
      </c>
      <c r="BO235" s="16" t="s">
        <v>1931</v>
      </c>
      <c r="BP235" s="58">
        <v>46058</v>
      </c>
      <c r="BQ235" s="65" t="s">
        <v>83</v>
      </c>
      <c r="BR235" s="65" t="s">
        <v>83</v>
      </c>
      <c r="BS235" s="65" t="s">
        <v>83</v>
      </c>
      <c r="BT235" s="65" t="s">
        <v>83</v>
      </c>
      <c r="BU235" s="65" t="s">
        <v>83</v>
      </c>
      <c r="BV235" s="60" t="s">
        <v>95</v>
      </c>
      <c r="BW235" s="67" t="s">
        <v>96</v>
      </c>
      <c r="BX235" s="60">
        <v>8</v>
      </c>
      <c r="BY235" s="16" t="s">
        <v>1932</v>
      </c>
      <c r="BZ235" s="59" t="s">
        <v>1612</v>
      </c>
    </row>
    <row r="236" spans="1:78">
      <c r="A236" s="4" t="s">
        <v>1090</v>
      </c>
      <c r="B236" s="4">
        <v>235</v>
      </c>
      <c r="C236" s="59"/>
      <c r="D236" s="4" t="str">
        <f t="shared" si="44"/>
        <v>MARLY CARDONA QUINTERO/MARÍA NOHEMY ZULETA MONTOYA/GLADYS ENITH ARREDONDO</v>
      </c>
      <c r="E236" s="60" t="s">
        <v>153</v>
      </c>
      <c r="F236" s="5" t="s">
        <v>78</v>
      </c>
      <c r="G236" s="60" t="s">
        <v>79</v>
      </c>
      <c r="H236" s="5" t="s">
        <v>78</v>
      </c>
      <c r="I236" s="60" t="s">
        <v>362</v>
      </c>
      <c r="J236" s="59">
        <v>3125</v>
      </c>
      <c r="K236" s="58">
        <v>46035</v>
      </c>
      <c r="L236" s="59">
        <v>3885</v>
      </c>
      <c r="M236" s="63">
        <v>89</v>
      </c>
      <c r="N236" s="10">
        <f>+VLOOKUP(M236,Hoja1!A:B,2,0)</f>
        <v>46036</v>
      </c>
      <c r="O236" s="10" t="s">
        <v>1933</v>
      </c>
      <c r="P236" s="11" t="s">
        <v>1934</v>
      </c>
      <c r="Q236" s="18" t="s">
        <v>83</v>
      </c>
      <c r="R236" s="4" t="str">
        <f t="shared" si="39"/>
        <v>PERSONA NATURAL</v>
      </c>
      <c r="S236" s="59">
        <v>1152224554</v>
      </c>
      <c r="T236" s="110" t="s">
        <v>1935</v>
      </c>
      <c r="U236" s="61" t="s">
        <v>102</v>
      </c>
      <c r="V236" s="58">
        <v>45091</v>
      </c>
      <c r="W236" s="58">
        <f t="shared" si="45"/>
        <v>46187</v>
      </c>
      <c r="X236" s="59">
        <v>93151507</v>
      </c>
      <c r="Y236" s="59" t="s">
        <v>1936</v>
      </c>
      <c r="Z236" s="59" t="s">
        <v>1937</v>
      </c>
      <c r="AA236" s="4" t="s">
        <v>86</v>
      </c>
      <c r="AB236" s="4" t="s">
        <v>367</v>
      </c>
      <c r="AC236" s="4" t="s">
        <v>368</v>
      </c>
      <c r="AD236" s="58">
        <v>46043</v>
      </c>
      <c r="AE236" s="58">
        <v>46043</v>
      </c>
      <c r="AF236" s="58">
        <v>46043</v>
      </c>
      <c r="AG236" s="58">
        <v>46203</v>
      </c>
      <c r="AH236" s="10" t="e">
        <f>+VLOOKUP(P236,#REF!,5,0)</f>
        <v>#REF!</v>
      </c>
      <c r="AI236" s="4">
        <f t="shared" si="46"/>
        <v>7</v>
      </c>
      <c r="AJ236" s="58">
        <v>46043</v>
      </c>
      <c r="AK236" s="4">
        <f t="shared" si="40"/>
        <v>0</v>
      </c>
      <c r="AL236" s="4">
        <f t="shared" si="41"/>
        <v>160</v>
      </c>
      <c r="AM236" s="12">
        <f>+VLOOKUP(AA236,Honorarios!A:B,2,0)</f>
        <v>7308240</v>
      </c>
      <c r="AN236" s="12">
        <f t="shared" si="42"/>
        <v>38977280</v>
      </c>
      <c r="AO236" s="59">
        <v>9240305</v>
      </c>
      <c r="AP236" s="62">
        <v>38977280</v>
      </c>
      <c r="AQ236" s="63" t="s">
        <v>83</v>
      </c>
      <c r="AR236" s="64">
        <v>0</v>
      </c>
      <c r="AS236" s="63" t="s">
        <v>83</v>
      </c>
      <c r="AT236" s="64">
        <v>0</v>
      </c>
      <c r="AU236" s="63" t="s">
        <v>83</v>
      </c>
      <c r="AV236" s="64">
        <v>0</v>
      </c>
      <c r="AW236" s="63" t="s">
        <v>83</v>
      </c>
      <c r="AX236" s="64">
        <v>0</v>
      </c>
      <c r="AY236" s="63" t="s">
        <v>83</v>
      </c>
      <c r="AZ236" s="64">
        <v>0</v>
      </c>
      <c r="BA236" s="63" t="s">
        <v>83</v>
      </c>
      <c r="BB236" s="64">
        <v>0</v>
      </c>
      <c r="BC236" s="63" t="s">
        <v>83</v>
      </c>
      <c r="BD236" s="64">
        <v>0</v>
      </c>
      <c r="BE236" s="13">
        <f t="shared" si="43"/>
        <v>38977280</v>
      </c>
      <c r="BF236" s="59">
        <v>7201407867</v>
      </c>
      <c r="BG236" s="58">
        <v>46035</v>
      </c>
      <c r="BH236" s="59">
        <v>8201408016</v>
      </c>
      <c r="BI236" s="58">
        <v>46043</v>
      </c>
      <c r="BJ236" s="4" t="s">
        <v>89</v>
      </c>
      <c r="BK236" s="4" t="s">
        <v>90</v>
      </c>
      <c r="BL236" s="14" t="s">
        <v>343</v>
      </c>
      <c r="BM236" s="11">
        <f>+VLOOKUP(BL236,Supervisores!A:B,2,0)</f>
        <v>52725332</v>
      </c>
      <c r="BN236" s="15" t="s">
        <v>1938</v>
      </c>
      <c r="BO236" s="15" t="s">
        <v>1939</v>
      </c>
      <c r="BP236" s="58">
        <v>46058</v>
      </c>
      <c r="BQ236" s="65" t="s">
        <v>83</v>
      </c>
      <c r="BR236" s="65" t="s">
        <v>83</v>
      </c>
      <c r="BS236" s="65" t="s">
        <v>83</v>
      </c>
      <c r="BT236" s="65" t="s">
        <v>83</v>
      </c>
      <c r="BU236" s="65" t="s">
        <v>83</v>
      </c>
      <c r="BV236" s="60" t="s">
        <v>95</v>
      </c>
      <c r="BW236" s="67" t="s">
        <v>96</v>
      </c>
      <c r="BX236" s="60">
        <v>8</v>
      </c>
      <c r="BY236" s="16" t="s">
        <v>1940</v>
      </c>
      <c r="BZ236" s="59" t="s">
        <v>1612</v>
      </c>
    </row>
    <row r="237" spans="1:78">
      <c r="A237" s="4" t="s">
        <v>76</v>
      </c>
      <c r="B237" s="4">
        <v>236</v>
      </c>
      <c r="C237" s="59"/>
      <c r="D237" s="4" t="str">
        <f t="shared" si="44"/>
        <v>MARLY CARDONA QUINTERO/MARÍA NOHEMY ZULETA MONTOYA/GLADYS ENITH ARREDONDO</v>
      </c>
      <c r="E237" s="60" t="s">
        <v>153</v>
      </c>
      <c r="F237" s="5" t="s">
        <v>78</v>
      </c>
      <c r="G237" s="60" t="s">
        <v>79</v>
      </c>
      <c r="H237" s="5" t="s">
        <v>78</v>
      </c>
      <c r="I237" s="60" t="s">
        <v>362</v>
      </c>
      <c r="J237" s="59">
        <v>3131</v>
      </c>
      <c r="K237" s="58">
        <v>46035</v>
      </c>
      <c r="L237" s="59">
        <v>3886</v>
      </c>
      <c r="M237" s="63">
        <v>89</v>
      </c>
      <c r="N237" s="10">
        <f>+VLOOKUP(M237,Hoja1!A:B,2,0)</f>
        <v>46036</v>
      </c>
      <c r="O237" s="58" t="s">
        <v>1941</v>
      </c>
      <c r="P237" s="11" t="s">
        <v>1942</v>
      </c>
      <c r="Q237" s="18" t="s">
        <v>83</v>
      </c>
      <c r="R237" s="4" t="str">
        <f t="shared" si="39"/>
        <v>PERSONA NATURAL</v>
      </c>
      <c r="S237" s="59">
        <v>43165108</v>
      </c>
      <c r="T237" s="59" t="s">
        <v>1943</v>
      </c>
      <c r="U237" s="61" t="s">
        <v>84</v>
      </c>
      <c r="V237" s="58">
        <v>45485</v>
      </c>
      <c r="W237" s="58">
        <f t="shared" si="45"/>
        <v>46580</v>
      </c>
      <c r="X237" s="59">
        <v>93151507</v>
      </c>
      <c r="Y237" s="59" t="s">
        <v>1944</v>
      </c>
      <c r="Z237" s="59" t="s">
        <v>1945</v>
      </c>
      <c r="AA237" s="4" t="s">
        <v>86</v>
      </c>
      <c r="AB237" s="4" t="s">
        <v>367</v>
      </c>
      <c r="AC237" s="4" t="s">
        <v>368</v>
      </c>
      <c r="AD237" s="58">
        <v>46043</v>
      </c>
      <c r="AE237" s="58">
        <v>46043</v>
      </c>
      <c r="AF237" s="58">
        <v>46043</v>
      </c>
      <c r="AG237" s="58">
        <v>46295</v>
      </c>
      <c r="AH237" s="10" t="e">
        <f>+VLOOKUP(P237,#REF!,5,0)</f>
        <v>#REF!</v>
      </c>
      <c r="AI237" s="4">
        <f t="shared" si="46"/>
        <v>7</v>
      </c>
      <c r="AJ237" s="58">
        <v>46043</v>
      </c>
      <c r="AK237" s="4">
        <f t="shared" si="40"/>
        <v>0</v>
      </c>
      <c r="AL237" s="4">
        <f t="shared" si="41"/>
        <v>250</v>
      </c>
      <c r="AM237" s="12">
        <f>+VLOOKUP(AA237,Honorarios!A:B,2,0)</f>
        <v>7308240</v>
      </c>
      <c r="AN237" s="12">
        <f t="shared" si="42"/>
        <v>60902000</v>
      </c>
      <c r="AO237" s="59">
        <v>9240302</v>
      </c>
      <c r="AP237" s="62">
        <v>60902000</v>
      </c>
      <c r="AQ237" s="63" t="s">
        <v>83</v>
      </c>
      <c r="AR237" s="64">
        <v>0</v>
      </c>
      <c r="AS237" s="63" t="s">
        <v>83</v>
      </c>
      <c r="AT237" s="64">
        <v>0</v>
      </c>
      <c r="AU237" s="63" t="s">
        <v>83</v>
      </c>
      <c r="AV237" s="64">
        <v>0</v>
      </c>
      <c r="AW237" s="63" t="s">
        <v>83</v>
      </c>
      <c r="AX237" s="64">
        <v>0</v>
      </c>
      <c r="AY237" s="63" t="s">
        <v>83</v>
      </c>
      <c r="AZ237" s="64">
        <v>0</v>
      </c>
      <c r="BA237" s="63" t="s">
        <v>83</v>
      </c>
      <c r="BB237" s="64">
        <v>0</v>
      </c>
      <c r="BC237" s="63" t="s">
        <v>83</v>
      </c>
      <c r="BD237" s="64">
        <v>0</v>
      </c>
      <c r="BE237" s="13">
        <f t="shared" si="43"/>
        <v>60902000</v>
      </c>
      <c r="BF237" s="59">
        <v>7201407873</v>
      </c>
      <c r="BG237" s="58">
        <v>46035</v>
      </c>
      <c r="BH237" s="59">
        <v>8201408017</v>
      </c>
      <c r="BI237" s="58">
        <v>46043</v>
      </c>
      <c r="BJ237" s="4" t="s">
        <v>89</v>
      </c>
      <c r="BK237" s="4" t="s">
        <v>90</v>
      </c>
      <c r="BL237" s="14" t="s">
        <v>343</v>
      </c>
      <c r="BM237" s="11">
        <f>+VLOOKUP(BL237,Supervisores!A:B,2,0)</f>
        <v>52725332</v>
      </c>
      <c r="BN237" s="16" t="s">
        <v>1946</v>
      </c>
      <c r="BO237" s="15" t="s">
        <v>1947</v>
      </c>
      <c r="BP237" s="58">
        <v>46058</v>
      </c>
      <c r="BQ237" s="65">
        <v>46043</v>
      </c>
      <c r="BR237" s="65" t="s">
        <v>1948</v>
      </c>
      <c r="BS237" s="65">
        <v>46043</v>
      </c>
      <c r="BT237" s="65">
        <v>46482</v>
      </c>
      <c r="BU237" s="65">
        <v>46043</v>
      </c>
      <c r="BV237" s="60" t="s">
        <v>95</v>
      </c>
      <c r="BW237" s="67" t="s">
        <v>96</v>
      </c>
      <c r="BX237" s="60">
        <v>10</v>
      </c>
      <c r="BY237" s="16" t="s">
        <v>1949</v>
      </c>
      <c r="BZ237" s="59" t="s">
        <v>1612</v>
      </c>
    </row>
    <row r="238" spans="1:78" hidden="1">
      <c r="A238" s="4" t="s">
        <v>1090</v>
      </c>
      <c r="B238" s="4">
        <v>237</v>
      </c>
      <c r="C238" s="59"/>
      <c r="D238" s="4" t="str">
        <f t="shared" si="44"/>
        <v>MARLY CARDONA QUINTERO/ANDRES FELIPE CADAVID METRIO
/LAURA CRISTINA ZAPATA VASQUEZ</v>
      </c>
      <c r="E238" s="60" t="s">
        <v>153</v>
      </c>
      <c r="F238" s="5" t="s">
        <v>78</v>
      </c>
      <c r="G238" s="60" t="s">
        <v>1950</v>
      </c>
      <c r="H238" s="5" t="s">
        <v>78</v>
      </c>
      <c r="I238" s="60" t="s">
        <v>80</v>
      </c>
      <c r="J238" s="59">
        <v>3111</v>
      </c>
      <c r="K238" s="58">
        <v>46028</v>
      </c>
      <c r="L238" s="59">
        <v>3842</v>
      </c>
      <c r="M238" s="63" t="s">
        <v>1346</v>
      </c>
      <c r="N238" s="10">
        <f>+VLOOKUP(M238,Hoja1!A:B,2,0)</f>
        <v>46031</v>
      </c>
      <c r="O238" s="10" t="s">
        <v>1951</v>
      </c>
      <c r="P238" s="11" t="s">
        <v>1952</v>
      </c>
      <c r="Q238" s="18" t="s">
        <v>83</v>
      </c>
      <c r="R238" s="4" t="str">
        <f t="shared" si="39"/>
        <v>PERSONA JURIDICA</v>
      </c>
      <c r="S238" s="63" t="s">
        <v>1953</v>
      </c>
      <c r="T238" s="59" t="s">
        <v>1954</v>
      </c>
      <c r="U238" s="61" t="s">
        <v>83</v>
      </c>
      <c r="V238" s="58" t="s">
        <v>83</v>
      </c>
      <c r="W238" s="107" t="s">
        <v>83</v>
      </c>
      <c r="X238" s="59">
        <v>81112200</v>
      </c>
      <c r="Y238" s="59" t="s">
        <v>1955</v>
      </c>
      <c r="Z238" s="59" t="s">
        <v>1956</v>
      </c>
      <c r="AA238" s="107" t="s">
        <v>83</v>
      </c>
      <c r="AB238" s="4" t="s">
        <v>87</v>
      </c>
      <c r="AC238" s="4" t="s">
        <v>805</v>
      </c>
      <c r="AD238" s="58">
        <v>46049</v>
      </c>
      <c r="AE238" s="58">
        <v>46045</v>
      </c>
      <c r="AF238" s="58">
        <v>46050</v>
      </c>
      <c r="AG238" s="58">
        <v>46387</v>
      </c>
      <c r="AH238" s="10" t="e">
        <f>+VLOOKUP(P238,#REF!,5,0)</f>
        <v>#REF!</v>
      </c>
      <c r="AI238" s="4">
        <f t="shared" si="46"/>
        <v>18</v>
      </c>
      <c r="AJ238" s="58">
        <v>46045</v>
      </c>
      <c r="AK238" s="4">
        <f t="shared" si="40"/>
        <v>5</v>
      </c>
      <c r="AL238" s="4">
        <f t="shared" si="41"/>
        <v>334</v>
      </c>
      <c r="AM238" s="12" t="e">
        <f>+VLOOKUP(AA238,Honorarios!A:B,2,0)</f>
        <v>#N/A</v>
      </c>
      <c r="AN238" s="62" t="s">
        <v>1957</v>
      </c>
      <c r="AO238" s="59">
        <v>9240298</v>
      </c>
      <c r="AP238" s="62">
        <v>160322512</v>
      </c>
      <c r="AQ238" s="63" t="s">
        <v>83</v>
      </c>
      <c r="AR238" s="64">
        <v>0</v>
      </c>
      <c r="AS238" s="63" t="s">
        <v>83</v>
      </c>
      <c r="AT238" s="64">
        <v>0</v>
      </c>
      <c r="AU238" s="63" t="s">
        <v>83</v>
      </c>
      <c r="AV238" s="64">
        <v>0</v>
      </c>
      <c r="AW238" s="63" t="s">
        <v>83</v>
      </c>
      <c r="AX238" s="64">
        <v>0</v>
      </c>
      <c r="AY238" s="63" t="s">
        <v>83</v>
      </c>
      <c r="AZ238" s="64">
        <v>0</v>
      </c>
      <c r="BA238" s="63" t="s">
        <v>83</v>
      </c>
      <c r="BB238" s="64">
        <v>0</v>
      </c>
      <c r="BC238" s="63" t="s">
        <v>83</v>
      </c>
      <c r="BD238" s="64">
        <v>0</v>
      </c>
      <c r="BE238" s="13">
        <f>+SUM(BD238,BB238,AZ238,AX238,AV238,AT238,AR238,AP238)</f>
        <v>160322512</v>
      </c>
      <c r="BF238" s="59">
        <v>7201407855</v>
      </c>
      <c r="BG238" s="58">
        <v>46031</v>
      </c>
      <c r="BH238" s="59">
        <v>8201408027</v>
      </c>
      <c r="BI238" s="58">
        <v>46045</v>
      </c>
      <c r="BJ238" s="4" t="s">
        <v>1879</v>
      </c>
      <c r="BK238" s="4" t="s">
        <v>90</v>
      </c>
      <c r="BL238" s="14" t="s">
        <v>790</v>
      </c>
      <c r="BM238" s="11">
        <f>+VLOOKUP(BL238,Supervisores!A:B,2,0)</f>
        <v>43258114</v>
      </c>
      <c r="BN238" s="15" t="s">
        <v>1958</v>
      </c>
      <c r="BO238" s="105" t="s">
        <v>1959</v>
      </c>
      <c r="BP238" s="58">
        <v>46058</v>
      </c>
      <c r="BQ238" s="65">
        <v>46045</v>
      </c>
      <c r="BR238" s="63">
        <v>4438476</v>
      </c>
      <c r="BS238" s="65">
        <v>46028</v>
      </c>
      <c r="BT238" s="65">
        <v>47453</v>
      </c>
      <c r="BU238" s="65">
        <v>46050</v>
      </c>
      <c r="BV238" s="60" t="s">
        <v>95</v>
      </c>
      <c r="BW238" s="67" t="s">
        <v>96</v>
      </c>
      <c r="BX238" s="60">
        <v>10</v>
      </c>
      <c r="BY238" s="16" t="s">
        <v>1960</v>
      </c>
      <c r="BZ238" s="59"/>
    </row>
    <row r="239" spans="1:78" hidden="1">
      <c r="A239" s="4" t="s">
        <v>76</v>
      </c>
      <c r="B239" s="4">
        <v>238</v>
      </c>
      <c r="C239" s="59"/>
      <c r="D239" s="4" t="str">
        <f t="shared" si="44"/>
        <v>MARLY CARDONA QUINTERO/JUAN PABLO GARCIA BEDOYA/JOSE DAVID RAMIREZ ABRAHAM</v>
      </c>
      <c r="E239" s="60" t="s">
        <v>153</v>
      </c>
      <c r="F239" s="5" t="s">
        <v>78</v>
      </c>
      <c r="G239" s="60" t="s">
        <v>165</v>
      </c>
      <c r="H239" s="5" t="s">
        <v>78</v>
      </c>
      <c r="I239" s="60" t="s">
        <v>209</v>
      </c>
      <c r="J239" s="59">
        <v>3110</v>
      </c>
      <c r="K239" s="58">
        <v>46028</v>
      </c>
      <c r="L239" s="59">
        <v>3888</v>
      </c>
      <c r="M239" s="63" t="s">
        <v>1346</v>
      </c>
      <c r="N239" s="10">
        <f>+VLOOKUP(M239,Hoja1!A:B,2,0)</f>
        <v>46031</v>
      </c>
      <c r="O239" s="10" t="s">
        <v>1961</v>
      </c>
      <c r="P239" s="11" t="s">
        <v>1962</v>
      </c>
      <c r="Q239" s="18" t="s">
        <v>83</v>
      </c>
      <c r="R239" s="4" t="str">
        <f t="shared" si="39"/>
        <v>PERSONA JURIDICA</v>
      </c>
      <c r="S239" s="63" t="s">
        <v>1963</v>
      </c>
      <c r="T239" s="59" t="s">
        <v>1964</v>
      </c>
      <c r="U239" s="61" t="s">
        <v>83</v>
      </c>
      <c r="V239" s="107" t="s">
        <v>83</v>
      </c>
      <c r="W239" s="107" t="s">
        <v>83</v>
      </c>
      <c r="X239" s="59" t="s">
        <v>1876</v>
      </c>
      <c r="Y239" s="59" t="s">
        <v>1965</v>
      </c>
      <c r="Z239" s="59" t="s">
        <v>1966</v>
      </c>
      <c r="AA239" s="107" t="s">
        <v>83</v>
      </c>
      <c r="AB239" s="4" t="s">
        <v>87</v>
      </c>
      <c r="AC239" s="4" t="s">
        <v>88</v>
      </c>
      <c r="AD239" s="58">
        <v>46051</v>
      </c>
      <c r="AE239" s="58">
        <v>46048</v>
      </c>
      <c r="AF239" s="58">
        <v>46052</v>
      </c>
      <c r="AG239" s="58">
        <v>46387</v>
      </c>
      <c r="AH239" s="10" t="e">
        <f>+VLOOKUP(P239,#REF!,5,0)</f>
        <v>#REF!</v>
      </c>
      <c r="AI239" s="4">
        <f t="shared" si="46"/>
        <v>20</v>
      </c>
      <c r="AJ239" s="58">
        <v>46048</v>
      </c>
      <c r="AK239" s="4">
        <f t="shared" si="40"/>
        <v>4</v>
      </c>
      <c r="AL239" s="4">
        <f t="shared" si="41"/>
        <v>332</v>
      </c>
      <c r="AM239" s="12" t="e">
        <f>+VLOOKUP(AA239,Honorarios!A:B,2,0)</f>
        <v>#N/A</v>
      </c>
      <c r="AN239" s="12">
        <v>19147478</v>
      </c>
      <c r="AO239" s="59">
        <v>9240298</v>
      </c>
      <c r="AP239" s="62">
        <v>19147478</v>
      </c>
      <c r="AQ239" s="63" t="s">
        <v>83</v>
      </c>
      <c r="AR239" s="64">
        <v>0</v>
      </c>
      <c r="AS239" s="63" t="s">
        <v>83</v>
      </c>
      <c r="AT239" s="64">
        <v>0</v>
      </c>
      <c r="AU239" s="63" t="s">
        <v>83</v>
      </c>
      <c r="AV239" s="64">
        <v>0</v>
      </c>
      <c r="AW239" s="63" t="s">
        <v>83</v>
      </c>
      <c r="AX239" s="64">
        <v>0</v>
      </c>
      <c r="AY239" s="63" t="s">
        <v>83</v>
      </c>
      <c r="AZ239" s="64">
        <v>0</v>
      </c>
      <c r="BA239" s="63" t="s">
        <v>83</v>
      </c>
      <c r="BB239" s="64">
        <v>0</v>
      </c>
      <c r="BC239" s="63" t="s">
        <v>83</v>
      </c>
      <c r="BD239" s="64">
        <v>0</v>
      </c>
      <c r="BE239" s="13">
        <f t="shared" si="43"/>
        <v>19147478</v>
      </c>
      <c r="BF239" s="59">
        <v>7201407853</v>
      </c>
      <c r="BG239" s="58">
        <v>46029</v>
      </c>
      <c r="BH239" s="59">
        <v>8201408026</v>
      </c>
      <c r="BI239" s="58">
        <v>46045</v>
      </c>
      <c r="BJ239" s="4" t="s">
        <v>1879</v>
      </c>
      <c r="BK239" s="4" t="s">
        <v>90</v>
      </c>
      <c r="BL239" s="14" t="s">
        <v>220</v>
      </c>
      <c r="BM239" s="11">
        <f>+VLOOKUP(BL239,Supervisores!A:B,2,0)</f>
        <v>43617827</v>
      </c>
      <c r="BN239" s="16" t="s">
        <v>1967</v>
      </c>
      <c r="BO239" s="15" t="s">
        <v>1968</v>
      </c>
      <c r="BP239" s="58">
        <v>46058</v>
      </c>
      <c r="BQ239" s="65">
        <v>46051</v>
      </c>
      <c r="BR239" s="63">
        <v>4444907</v>
      </c>
      <c r="BS239" s="65">
        <v>46051</v>
      </c>
      <c r="BT239" s="65">
        <v>47483</v>
      </c>
      <c r="BU239" s="65">
        <v>46056</v>
      </c>
      <c r="BV239" s="60" t="s">
        <v>95</v>
      </c>
      <c r="BW239" s="67" t="s">
        <v>96</v>
      </c>
      <c r="BX239" s="60">
        <v>10</v>
      </c>
      <c r="BY239" s="16" t="s">
        <v>1969</v>
      </c>
      <c r="BZ239" s="59"/>
    </row>
    <row r="240" spans="1:78">
      <c r="A240" s="4" t="s">
        <v>1090</v>
      </c>
      <c r="B240" s="4">
        <v>239</v>
      </c>
      <c r="C240" s="59"/>
      <c r="D240" s="4" t="str">
        <f t="shared" si="44"/>
        <v>JOHNATTAN STEVEN OROZCO/JUAN PABLO GARCIA BEDOYA/SANTIAGO LOPEZ JIMENEZ</v>
      </c>
      <c r="E240" s="60" t="s">
        <v>77</v>
      </c>
      <c r="F240" s="5" t="s">
        <v>78</v>
      </c>
      <c r="G240" s="60" t="s">
        <v>165</v>
      </c>
      <c r="H240" s="5" t="s">
        <v>78</v>
      </c>
      <c r="I240" s="60" t="s">
        <v>1207</v>
      </c>
      <c r="J240" s="59">
        <v>3218</v>
      </c>
      <c r="K240" s="58">
        <v>46042</v>
      </c>
      <c r="L240" s="59">
        <v>3891</v>
      </c>
      <c r="M240" s="63" t="s">
        <v>1970</v>
      </c>
      <c r="N240" s="10">
        <f>+VLOOKUP(M240,Hoja1!A:B,2,0)</f>
        <v>46043</v>
      </c>
      <c r="O240" s="58" t="s">
        <v>1971</v>
      </c>
      <c r="P240" s="11" t="s">
        <v>1972</v>
      </c>
      <c r="Q240" s="18" t="s">
        <v>83</v>
      </c>
      <c r="R240" s="4" t="str">
        <f t="shared" si="39"/>
        <v>PERSONA NATURAL</v>
      </c>
      <c r="S240" s="59">
        <v>72787390</v>
      </c>
      <c r="T240" s="59" t="s">
        <v>1973</v>
      </c>
      <c r="U240" s="61" t="s">
        <v>102</v>
      </c>
      <c r="V240" s="58">
        <v>45813</v>
      </c>
      <c r="W240" s="58">
        <f t="shared" si="45"/>
        <v>46909</v>
      </c>
      <c r="X240" s="59">
        <v>93151501</v>
      </c>
      <c r="Y240" s="59" t="s">
        <v>1974</v>
      </c>
      <c r="Z240" s="59" t="s">
        <v>1975</v>
      </c>
      <c r="AA240" s="4" t="s">
        <v>266</v>
      </c>
      <c r="AB240" s="4" t="s">
        <v>87</v>
      </c>
      <c r="AC240" s="4" t="s">
        <v>88</v>
      </c>
      <c r="AD240" s="58">
        <v>46044</v>
      </c>
      <c r="AE240" s="58">
        <v>46044</v>
      </c>
      <c r="AF240" s="58">
        <v>46044</v>
      </c>
      <c r="AG240" s="58">
        <v>46295</v>
      </c>
      <c r="AH240" s="10" t="e">
        <f>+VLOOKUP(P240,#REF!,5,0)</f>
        <v>#REF!</v>
      </c>
      <c r="AI240" s="4">
        <f t="shared" si="46"/>
        <v>1</v>
      </c>
      <c r="AJ240" s="58">
        <v>46044</v>
      </c>
      <c r="AK240" s="4">
        <f t="shared" si="40"/>
        <v>0</v>
      </c>
      <c r="AL240" s="4">
        <f t="shared" si="41"/>
        <v>249</v>
      </c>
      <c r="AM240" s="12">
        <f>+VLOOKUP(AA240,Honorarios!A:B,2,0)</f>
        <v>8769565</v>
      </c>
      <c r="AN240" s="12">
        <f t="shared" si="42"/>
        <v>72787389.5</v>
      </c>
      <c r="AO240" s="59">
        <v>9240298</v>
      </c>
      <c r="AP240" s="62">
        <v>72787390</v>
      </c>
      <c r="AQ240" s="63" t="s">
        <v>83</v>
      </c>
      <c r="AR240" s="64">
        <v>0</v>
      </c>
      <c r="AS240" s="63" t="s">
        <v>83</v>
      </c>
      <c r="AT240" s="64">
        <v>0</v>
      </c>
      <c r="AU240" s="63" t="s">
        <v>83</v>
      </c>
      <c r="AV240" s="64">
        <v>0</v>
      </c>
      <c r="AW240" s="63" t="s">
        <v>83</v>
      </c>
      <c r="AX240" s="64">
        <v>0</v>
      </c>
      <c r="AY240" s="63" t="s">
        <v>83</v>
      </c>
      <c r="AZ240" s="64">
        <v>0</v>
      </c>
      <c r="BA240" s="63" t="s">
        <v>83</v>
      </c>
      <c r="BB240" s="64">
        <v>0</v>
      </c>
      <c r="BC240" s="63" t="s">
        <v>83</v>
      </c>
      <c r="BD240" s="64">
        <v>0</v>
      </c>
      <c r="BE240" s="13">
        <f t="shared" si="43"/>
        <v>72787390</v>
      </c>
      <c r="BF240" s="59">
        <v>7201407962</v>
      </c>
      <c r="BG240" s="58">
        <v>46043</v>
      </c>
      <c r="BH240" s="59">
        <v>8201408022</v>
      </c>
      <c r="BI240" s="58">
        <v>46044</v>
      </c>
      <c r="BJ240" s="4" t="s">
        <v>89</v>
      </c>
      <c r="BK240" s="4" t="s">
        <v>90</v>
      </c>
      <c r="BL240" s="14" t="s">
        <v>91</v>
      </c>
      <c r="BM240" s="11">
        <f>+VLOOKUP(BL240,Supervisores!A:B,2,0)</f>
        <v>98552967</v>
      </c>
      <c r="BN240" s="15" t="s">
        <v>1976</v>
      </c>
      <c r="BO240" s="15" t="s">
        <v>1977</v>
      </c>
      <c r="BP240" s="58">
        <v>46058</v>
      </c>
      <c r="BQ240" s="65">
        <v>46044</v>
      </c>
      <c r="BR240" s="65" t="s">
        <v>1978</v>
      </c>
      <c r="BS240" s="65">
        <v>46044</v>
      </c>
      <c r="BT240" s="65">
        <v>46482</v>
      </c>
      <c r="BU240" s="65">
        <v>46044</v>
      </c>
      <c r="BV240" s="60" t="s">
        <v>95</v>
      </c>
      <c r="BW240" s="67" t="s">
        <v>96</v>
      </c>
      <c r="BX240" s="60">
        <v>10</v>
      </c>
      <c r="BY240" s="16" t="s">
        <v>1979</v>
      </c>
      <c r="BZ240" s="59"/>
    </row>
    <row r="241" spans="1:78">
      <c r="A241" s="4" t="s">
        <v>76</v>
      </c>
      <c r="B241" s="4">
        <v>240</v>
      </c>
      <c r="C241" s="59"/>
      <c r="D241" s="4" t="str">
        <f t="shared" si="44"/>
        <v>JOHNATTAN STEVEN OROZCO/JUAN PABLO GARCIA BEDOYA/SANTIAGO LOPEZ JIMENEZ</v>
      </c>
      <c r="E241" s="60" t="s">
        <v>77</v>
      </c>
      <c r="F241" s="5" t="s">
        <v>78</v>
      </c>
      <c r="G241" s="60" t="s">
        <v>165</v>
      </c>
      <c r="H241" s="5" t="s">
        <v>78</v>
      </c>
      <c r="I241" s="60" t="s">
        <v>1207</v>
      </c>
      <c r="J241" s="59">
        <v>3219</v>
      </c>
      <c r="K241" s="58">
        <v>46042</v>
      </c>
      <c r="L241" s="59">
        <v>3890</v>
      </c>
      <c r="M241" s="63" t="s">
        <v>1970</v>
      </c>
      <c r="N241" s="10">
        <f>+VLOOKUP(M241,Hoja1!A:B,2,0)</f>
        <v>46043</v>
      </c>
      <c r="O241" s="10" t="s">
        <v>1980</v>
      </c>
      <c r="P241" s="11" t="s">
        <v>1981</v>
      </c>
      <c r="Q241" s="18" t="s">
        <v>83</v>
      </c>
      <c r="R241" s="4" t="str">
        <f t="shared" si="39"/>
        <v>PERSONA NATURAL</v>
      </c>
      <c r="S241" s="59">
        <v>42676131</v>
      </c>
      <c r="T241" s="59" t="s">
        <v>1982</v>
      </c>
      <c r="U241" s="61" t="s">
        <v>84</v>
      </c>
      <c r="V241" s="58">
        <v>45100</v>
      </c>
      <c r="W241" s="58">
        <f t="shared" si="45"/>
        <v>46196</v>
      </c>
      <c r="X241" s="59">
        <v>93151507</v>
      </c>
      <c r="Y241" s="59" t="s">
        <v>1983</v>
      </c>
      <c r="Z241" s="59" t="s">
        <v>1984</v>
      </c>
      <c r="AA241" s="4" t="s">
        <v>86</v>
      </c>
      <c r="AB241" s="4" t="s">
        <v>87</v>
      </c>
      <c r="AC241" s="4" t="s">
        <v>88</v>
      </c>
      <c r="AD241" s="58">
        <v>46044</v>
      </c>
      <c r="AE241" s="58">
        <v>46044</v>
      </c>
      <c r="AF241" s="58">
        <v>46044</v>
      </c>
      <c r="AG241" s="58">
        <v>46295</v>
      </c>
      <c r="AH241" s="10" t="e">
        <f>+VLOOKUP(P241,#REF!,5,0)</f>
        <v>#REF!</v>
      </c>
      <c r="AI241" s="4">
        <f t="shared" si="46"/>
        <v>1</v>
      </c>
      <c r="AJ241" s="58">
        <v>46044</v>
      </c>
      <c r="AK241" s="4">
        <f t="shared" si="40"/>
        <v>0</v>
      </c>
      <c r="AL241" s="4">
        <f t="shared" si="41"/>
        <v>249</v>
      </c>
      <c r="AM241" s="12">
        <f>+VLOOKUP(AA241,Honorarios!A:B,2,0)</f>
        <v>7308240</v>
      </c>
      <c r="AN241" s="12">
        <f t="shared" si="42"/>
        <v>60658392</v>
      </c>
      <c r="AO241" s="59">
        <v>9240298</v>
      </c>
      <c r="AP241" s="62">
        <v>60658392</v>
      </c>
      <c r="AQ241" s="63" t="s">
        <v>83</v>
      </c>
      <c r="AR241" s="64">
        <v>0</v>
      </c>
      <c r="AS241" s="63" t="s">
        <v>83</v>
      </c>
      <c r="AT241" s="64">
        <v>0</v>
      </c>
      <c r="AU241" s="63" t="s">
        <v>83</v>
      </c>
      <c r="AV241" s="64">
        <v>0</v>
      </c>
      <c r="AW241" s="63" t="s">
        <v>83</v>
      </c>
      <c r="AX241" s="64">
        <v>0</v>
      </c>
      <c r="AY241" s="63" t="s">
        <v>83</v>
      </c>
      <c r="AZ241" s="64">
        <v>0</v>
      </c>
      <c r="BA241" s="63" t="s">
        <v>83</v>
      </c>
      <c r="BB241" s="64">
        <v>0</v>
      </c>
      <c r="BC241" s="63" t="s">
        <v>83</v>
      </c>
      <c r="BD241" s="64">
        <v>0</v>
      </c>
      <c r="BE241" s="13">
        <f t="shared" si="43"/>
        <v>60658392</v>
      </c>
      <c r="BF241" s="59">
        <v>7201407963</v>
      </c>
      <c r="BG241" s="58">
        <v>46043</v>
      </c>
      <c r="BH241" s="59">
        <v>8201408023</v>
      </c>
      <c r="BI241" s="58">
        <v>46044</v>
      </c>
      <c r="BJ241" s="4" t="s">
        <v>89</v>
      </c>
      <c r="BK241" s="4" t="s">
        <v>90</v>
      </c>
      <c r="BL241" s="14" t="s">
        <v>91</v>
      </c>
      <c r="BM241" s="11">
        <f>+VLOOKUP(BL241,Supervisores!A:B,2,0)</f>
        <v>98552967</v>
      </c>
      <c r="BN241" s="16" t="s">
        <v>1985</v>
      </c>
      <c r="BO241" s="15" t="s">
        <v>1986</v>
      </c>
      <c r="BP241" s="58">
        <v>46058</v>
      </c>
      <c r="BQ241" s="65">
        <v>46044</v>
      </c>
      <c r="BR241" s="65" t="s">
        <v>1987</v>
      </c>
      <c r="BS241" s="65">
        <v>46044</v>
      </c>
      <c r="BT241" s="65">
        <v>46482</v>
      </c>
      <c r="BU241" s="65">
        <v>46044</v>
      </c>
      <c r="BV241" s="60" t="s">
        <v>95</v>
      </c>
      <c r="BW241" s="67" t="s">
        <v>96</v>
      </c>
      <c r="BX241" s="60">
        <v>10</v>
      </c>
      <c r="BY241" s="16" t="s">
        <v>1988</v>
      </c>
      <c r="BZ241" s="59"/>
    </row>
    <row r="242" spans="1:78" hidden="1">
      <c r="A242" s="96" t="s">
        <v>76</v>
      </c>
      <c r="B242" s="96">
        <v>241</v>
      </c>
      <c r="C242" s="96"/>
      <c r="D242" s="96" t="s">
        <v>251</v>
      </c>
      <c r="E242" s="96" t="s">
        <v>251</v>
      </c>
      <c r="F242" s="96" t="s">
        <v>251</v>
      </c>
      <c r="G242" s="96" t="s">
        <v>251</v>
      </c>
      <c r="H242" s="96" t="s">
        <v>251</v>
      </c>
      <c r="I242" s="96" t="s">
        <v>251</v>
      </c>
      <c r="J242" s="96" t="s">
        <v>251</v>
      </c>
      <c r="K242" s="96" t="s">
        <v>251</v>
      </c>
      <c r="L242" s="96" t="s">
        <v>251</v>
      </c>
      <c r="M242" s="96" t="s">
        <v>251</v>
      </c>
      <c r="N242" s="96" t="s">
        <v>251</v>
      </c>
      <c r="O242" s="72" t="e">
        <v>#N/A</v>
      </c>
      <c r="P242" s="97" t="s">
        <v>1989</v>
      </c>
      <c r="Q242" s="72" t="s">
        <v>83</v>
      </c>
      <c r="R242" s="96" t="s">
        <v>251</v>
      </c>
      <c r="S242" s="96" t="s">
        <v>251</v>
      </c>
      <c r="T242" s="96" t="s">
        <v>251</v>
      </c>
      <c r="U242" s="72" t="s">
        <v>251</v>
      </c>
      <c r="V242" s="72" t="s">
        <v>251</v>
      </c>
      <c r="W242" s="157" t="s">
        <v>83</v>
      </c>
      <c r="X242" s="72" t="s">
        <v>251</v>
      </c>
      <c r="Y242" s="72" t="s">
        <v>251</v>
      </c>
      <c r="Z242" s="72" t="s">
        <v>83</v>
      </c>
      <c r="AA242" s="96" t="s">
        <v>251</v>
      </c>
      <c r="AB242" s="96" t="s">
        <v>251</v>
      </c>
      <c r="AC242" s="96" t="s">
        <v>251</v>
      </c>
      <c r="AD242" s="96" t="s">
        <v>251</v>
      </c>
      <c r="AE242" s="96" t="s">
        <v>251</v>
      </c>
      <c r="AF242" s="96" t="s">
        <v>251</v>
      </c>
      <c r="AG242" s="96" t="s">
        <v>251</v>
      </c>
      <c r="AH242" s="96" t="e">
        <f>+VLOOKUP(P242,#REF!,5,0)</f>
        <v>#REF!</v>
      </c>
      <c r="AI242" s="96" t="s">
        <v>251</v>
      </c>
      <c r="AJ242" s="96" t="s">
        <v>251</v>
      </c>
      <c r="AK242" s="96" t="s">
        <v>251</v>
      </c>
      <c r="AL242" s="96" t="s">
        <v>251</v>
      </c>
      <c r="AM242" s="96" t="s">
        <v>251</v>
      </c>
      <c r="AN242" s="96" t="s">
        <v>251</v>
      </c>
      <c r="AO242" s="96" t="s">
        <v>251</v>
      </c>
      <c r="AP242" s="96" t="s">
        <v>251</v>
      </c>
      <c r="AQ242" s="96" t="s">
        <v>251</v>
      </c>
      <c r="AR242" s="96" t="s">
        <v>251</v>
      </c>
      <c r="AS242" s="96" t="s">
        <v>251</v>
      </c>
      <c r="AT242" s="96" t="s">
        <v>251</v>
      </c>
      <c r="AU242" s="96" t="s">
        <v>251</v>
      </c>
      <c r="AV242" s="96" t="s">
        <v>251</v>
      </c>
      <c r="AW242" s="96" t="s">
        <v>251</v>
      </c>
      <c r="AX242" s="96" t="s">
        <v>251</v>
      </c>
      <c r="AY242" s="96" t="s">
        <v>251</v>
      </c>
      <c r="AZ242" s="96" t="s">
        <v>251</v>
      </c>
      <c r="BA242" s="96" t="s">
        <v>251</v>
      </c>
      <c r="BB242" s="96" t="s">
        <v>251</v>
      </c>
      <c r="BC242" s="96" t="s">
        <v>251</v>
      </c>
      <c r="BD242" s="96" t="s">
        <v>251</v>
      </c>
      <c r="BE242" s="96" t="s">
        <v>251</v>
      </c>
      <c r="BF242" s="96" t="s">
        <v>251</v>
      </c>
      <c r="BG242" s="96" t="s">
        <v>251</v>
      </c>
      <c r="BH242" s="96" t="s">
        <v>251</v>
      </c>
      <c r="BI242" s="96" t="s">
        <v>251</v>
      </c>
      <c r="BJ242" s="96" t="s">
        <v>251</v>
      </c>
      <c r="BK242" s="96" t="s">
        <v>251</v>
      </c>
      <c r="BL242" s="96" t="s">
        <v>251</v>
      </c>
      <c r="BM242" s="96" t="s">
        <v>251</v>
      </c>
      <c r="BN242" s="96" t="s">
        <v>251</v>
      </c>
      <c r="BO242" s="96" t="s">
        <v>251</v>
      </c>
      <c r="BP242" s="96" t="s">
        <v>251</v>
      </c>
      <c r="BQ242" s="96" t="s">
        <v>251</v>
      </c>
      <c r="BR242" s="96" t="s">
        <v>251</v>
      </c>
      <c r="BS242" s="96" t="s">
        <v>251</v>
      </c>
      <c r="BT242" s="96" t="s">
        <v>251</v>
      </c>
      <c r="BU242" s="96" t="s">
        <v>251</v>
      </c>
      <c r="BV242" s="96" t="s">
        <v>251</v>
      </c>
      <c r="BW242" s="96" t="s">
        <v>251</v>
      </c>
      <c r="BX242" s="96" t="s">
        <v>251</v>
      </c>
      <c r="BY242" s="96" t="s">
        <v>251</v>
      </c>
      <c r="BZ242" s="96" t="s">
        <v>251</v>
      </c>
    </row>
    <row r="243" spans="1:78">
      <c r="A243" s="4" t="s">
        <v>76</v>
      </c>
      <c r="B243" s="4">
        <v>242</v>
      </c>
      <c r="C243" s="59"/>
      <c r="D243" s="4" t="str">
        <f t="shared" si="44"/>
        <v>JOHNATTAN STEVEN OROZCO/JUAN PABLO GARCIA BEDOYA/SANTIAGO LOPEZ JIMENEZ</v>
      </c>
      <c r="E243" s="60" t="s">
        <v>77</v>
      </c>
      <c r="F243" s="5" t="s">
        <v>78</v>
      </c>
      <c r="G243" s="60" t="s">
        <v>165</v>
      </c>
      <c r="H243" s="5" t="s">
        <v>78</v>
      </c>
      <c r="I243" s="60" t="s">
        <v>1207</v>
      </c>
      <c r="J243" s="59">
        <v>3194</v>
      </c>
      <c r="K243" s="58">
        <v>46035</v>
      </c>
      <c r="L243" s="59">
        <v>3892</v>
      </c>
      <c r="M243" s="63">
        <v>89</v>
      </c>
      <c r="N243" s="10">
        <f>+VLOOKUP(M243,Hoja1!A:B,2,0)</f>
        <v>46036</v>
      </c>
      <c r="O243" s="10" t="s">
        <v>1990</v>
      </c>
      <c r="P243" s="11" t="s">
        <v>1991</v>
      </c>
      <c r="Q243" s="18" t="s">
        <v>83</v>
      </c>
      <c r="R243" s="4" t="str">
        <f t="shared" si="39"/>
        <v>PERSONA NATURAL</v>
      </c>
      <c r="S243" s="59">
        <v>1020482585</v>
      </c>
      <c r="T243" s="59" t="s">
        <v>1992</v>
      </c>
      <c r="U243" s="61" t="s">
        <v>84</v>
      </c>
      <c r="V243" s="58">
        <v>45954</v>
      </c>
      <c r="W243" s="58">
        <f t="shared" si="45"/>
        <v>47050</v>
      </c>
      <c r="X243" s="59">
        <v>93151507</v>
      </c>
      <c r="Y243" s="59" t="s">
        <v>1993</v>
      </c>
      <c r="Z243" s="59" t="s">
        <v>1860</v>
      </c>
      <c r="AA243" s="4" t="s">
        <v>822</v>
      </c>
      <c r="AB243" s="4" t="s">
        <v>87</v>
      </c>
      <c r="AC243" s="4" t="s">
        <v>805</v>
      </c>
      <c r="AD243" s="58">
        <v>46044</v>
      </c>
      <c r="AE243" s="58">
        <v>46044</v>
      </c>
      <c r="AF243" s="58">
        <v>46044</v>
      </c>
      <c r="AG243" s="58">
        <v>46295</v>
      </c>
      <c r="AH243" s="10" t="e">
        <f>+VLOOKUP(P243,#REF!,5,0)</f>
        <v>#REF!</v>
      </c>
      <c r="AI243" s="4">
        <f t="shared" ref="AI243:AI267" si="47">DAYS360(N243,AD243,(FALSE))</f>
        <v>8</v>
      </c>
      <c r="AJ243" s="58">
        <v>46044</v>
      </c>
      <c r="AK243" s="4">
        <f t="shared" si="40"/>
        <v>0</v>
      </c>
      <c r="AL243" s="4">
        <f t="shared" si="41"/>
        <v>249</v>
      </c>
      <c r="AM243" s="12">
        <f>+VLOOKUP(AA243,Honorarios!A:B,2,0)</f>
        <v>3694240</v>
      </c>
      <c r="AN243" s="12">
        <f t="shared" si="42"/>
        <v>30662192</v>
      </c>
      <c r="AO243" s="59">
        <v>9240302</v>
      </c>
      <c r="AP243" s="62">
        <v>30662192</v>
      </c>
      <c r="AQ243" s="63" t="s">
        <v>83</v>
      </c>
      <c r="AR243" s="64">
        <v>0</v>
      </c>
      <c r="AS243" s="63" t="s">
        <v>83</v>
      </c>
      <c r="AT243" s="64">
        <v>0</v>
      </c>
      <c r="AU243" s="63" t="s">
        <v>83</v>
      </c>
      <c r="AV243" s="64">
        <v>0</v>
      </c>
      <c r="AW243" s="63" t="s">
        <v>83</v>
      </c>
      <c r="AX243" s="64">
        <v>0</v>
      </c>
      <c r="AY243" s="63" t="s">
        <v>83</v>
      </c>
      <c r="AZ243" s="64">
        <v>0</v>
      </c>
      <c r="BA243" s="63" t="s">
        <v>83</v>
      </c>
      <c r="BB243" s="64">
        <v>0</v>
      </c>
      <c r="BC243" s="63" t="s">
        <v>83</v>
      </c>
      <c r="BD243" s="64">
        <v>0</v>
      </c>
      <c r="BE243" s="13">
        <f t="shared" si="43"/>
        <v>30662192</v>
      </c>
      <c r="BF243" s="59">
        <v>7201407936</v>
      </c>
      <c r="BG243" s="58">
        <v>46035</v>
      </c>
      <c r="BH243" s="59">
        <v>8201408021</v>
      </c>
      <c r="BI243" s="58">
        <v>46044</v>
      </c>
      <c r="BJ243" s="4" t="s">
        <v>89</v>
      </c>
      <c r="BK243" s="4" t="s">
        <v>90</v>
      </c>
      <c r="BL243" s="14" t="s">
        <v>790</v>
      </c>
      <c r="BM243" s="11">
        <f>+VLOOKUP(BL243,Supervisores!A:B,2,0)</f>
        <v>43258114</v>
      </c>
      <c r="BN243" s="16" t="s">
        <v>1994</v>
      </c>
      <c r="BO243" s="15" t="s">
        <v>1995</v>
      </c>
      <c r="BP243" s="58">
        <v>46058</v>
      </c>
      <c r="BQ243" s="65" t="s">
        <v>83</v>
      </c>
      <c r="BR243" s="65" t="s">
        <v>83</v>
      </c>
      <c r="BS243" s="65" t="s">
        <v>83</v>
      </c>
      <c r="BT243" s="65" t="s">
        <v>83</v>
      </c>
      <c r="BU243" s="65" t="s">
        <v>83</v>
      </c>
      <c r="BV243" s="60" t="s">
        <v>95</v>
      </c>
      <c r="BW243" s="67" t="s">
        <v>96</v>
      </c>
      <c r="BX243" s="60">
        <v>8</v>
      </c>
      <c r="BY243" s="16" t="s">
        <v>1996</v>
      </c>
      <c r="BZ243" s="59"/>
    </row>
    <row r="244" spans="1:78" hidden="1">
      <c r="A244" s="54" t="s">
        <v>76</v>
      </c>
      <c r="B244" s="54">
        <v>243</v>
      </c>
      <c r="C244" s="96"/>
      <c r="D244" s="96" t="s">
        <v>1997</v>
      </c>
      <c r="E244" s="96" t="s">
        <v>1997</v>
      </c>
      <c r="F244" s="54" t="s">
        <v>78</v>
      </c>
      <c r="G244" s="96" t="s">
        <v>1997</v>
      </c>
      <c r="H244" s="54" t="s">
        <v>78</v>
      </c>
      <c r="I244" s="96" t="s">
        <v>1997</v>
      </c>
      <c r="J244" s="96" t="s">
        <v>1997</v>
      </c>
      <c r="K244" s="96" t="s">
        <v>1997</v>
      </c>
      <c r="L244" s="96" t="s">
        <v>1997</v>
      </c>
      <c r="M244" s="96" t="s">
        <v>1997</v>
      </c>
      <c r="N244" s="96" t="s">
        <v>1997</v>
      </c>
      <c r="O244" s="96" t="e">
        <v>#N/A</v>
      </c>
      <c r="P244" s="96" t="s">
        <v>1997</v>
      </c>
      <c r="Q244" s="72" t="s">
        <v>83</v>
      </c>
      <c r="R244" s="96" t="s">
        <v>1997</v>
      </c>
      <c r="S244" s="96"/>
      <c r="T244" s="96"/>
      <c r="U244" s="72"/>
      <c r="V244" s="98"/>
      <c r="W244" s="98">
        <f t="shared" si="45"/>
        <v>1096</v>
      </c>
      <c r="X244" s="96"/>
      <c r="Y244" s="96"/>
      <c r="Z244" s="96"/>
      <c r="AA244" s="54"/>
      <c r="AB244" s="54"/>
      <c r="AC244" s="54"/>
      <c r="AD244" s="98"/>
      <c r="AE244" s="98"/>
      <c r="AF244" s="98"/>
      <c r="AG244" s="98"/>
      <c r="AH244" s="98" t="e">
        <f>+VLOOKUP(P244,#REF!,5,0)</f>
        <v>#REF!</v>
      </c>
      <c r="AI244" s="54" t="e">
        <f t="shared" si="47"/>
        <v>#VALUE!</v>
      </c>
      <c r="AJ244" s="98"/>
      <c r="AK244" s="54">
        <f t="shared" si="40"/>
        <v>0</v>
      </c>
      <c r="AL244" s="54">
        <f t="shared" si="41"/>
        <v>1</v>
      </c>
      <c r="AM244" s="125" t="e">
        <f>+VLOOKUP(AA244,Honorarios!A:B,2,0)</f>
        <v>#N/A</v>
      </c>
      <c r="AN244" s="125" t="e">
        <f t="shared" si="42"/>
        <v>#N/A</v>
      </c>
      <c r="AO244" s="96"/>
      <c r="AP244" s="126"/>
      <c r="AQ244" s="97" t="s">
        <v>83</v>
      </c>
      <c r="AR244" s="99">
        <v>0</v>
      </c>
      <c r="AS244" s="97" t="s">
        <v>83</v>
      </c>
      <c r="AT244" s="99">
        <v>0</v>
      </c>
      <c r="AU244" s="97" t="s">
        <v>83</v>
      </c>
      <c r="AV244" s="99">
        <v>0</v>
      </c>
      <c r="AW244" s="97" t="s">
        <v>83</v>
      </c>
      <c r="AX244" s="99">
        <v>0</v>
      </c>
      <c r="AY244" s="97" t="s">
        <v>83</v>
      </c>
      <c r="AZ244" s="99">
        <v>0</v>
      </c>
      <c r="BA244" s="97" t="s">
        <v>83</v>
      </c>
      <c r="BB244" s="99">
        <v>0</v>
      </c>
      <c r="BC244" s="97" t="s">
        <v>83</v>
      </c>
      <c r="BD244" s="99">
        <v>0</v>
      </c>
      <c r="BE244" s="127">
        <f t="shared" si="43"/>
        <v>0</v>
      </c>
      <c r="BF244" s="96"/>
      <c r="BG244" s="98"/>
      <c r="BH244" s="96"/>
      <c r="BI244" s="98"/>
      <c r="BJ244" s="54"/>
      <c r="BK244" s="54"/>
      <c r="BL244" s="100"/>
      <c r="BM244" s="55" t="e">
        <f>+VLOOKUP(BL244,Supervisores!A:B,2,0)</f>
        <v>#N/A</v>
      </c>
      <c r="BN244" s="128"/>
      <c r="BO244" s="129"/>
      <c r="BP244" s="98"/>
      <c r="BQ244" s="101"/>
      <c r="BR244" s="101"/>
      <c r="BS244" s="101"/>
      <c r="BT244" s="101"/>
      <c r="BU244" s="101"/>
      <c r="BV244" s="96"/>
      <c r="BW244" s="72"/>
      <c r="BX244" s="96"/>
      <c r="BY244" s="129"/>
      <c r="BZ244" s="96"/>
    </row>
    <row r="245" spans="1:78">
      <c r="A245" s="4" t="s">
        <v>76</v>
      </c>
      <c r="B245" s="4">
        <v>244</v>
      </c>
      <c r="C245" s="59"/>
      <c r="D245" s="4" t="str">
        <f t="shared" si="44"/>
        <v>NIDIA BEDOYA LORA/SALVADOR ENRIQUE IREGUI LOTERO/LEYDY VIVIANA SÁNCHEZ GONZÁLEZ</v>
      </c>
      <c r="E245" s="60" t="s">
        <v>197</v>
      </c>
      <c r="F245" s="5" t="s">
        <v>78</v>
      </c>
      <c r="G245" s="5" t="s">
        <v>289</v>
      </c>
      <c r="H245" s="5" t="s">
        <v>78</v>
      </c>
      <c r="I245" s="5" t="s">
        <v>98</v>
      </c>
      <c r="J245" s="59">
        <v>3176</v>
      </c>
      <c r="K245" s="58">
        <v>46035</v>
      </c>
      <c r="L245" s="59">
        <v>3895</v>
      </c>
      <c r="M245" s="63">
        <v>89</v>
      </c>
      <c r="N245" s="10">
        <f>+VLOOKUP(M245,Hoja1!A:B,2,0)</f>
        <v>46036</v>
      </c>
      <c r="O245" s="58" t="s">
        <v>1998</v>
      </c>
      <c r="P245" s="11" t="s">
        <v>1999</v>
      </c>
      <c r="Q245" s="18" t="s">
        <v>83</v>
      </c>
      <c r="R245" s="4" t="str">
        <f t="shared" si="39"/>
        <v>PERSONA NATURAL</v>
      </c>
      <c r="S245" s="59">
        <v>12023696</v>
      </c>
      <c r="T245" s="59" t="s">
        <v>2000</v>
      </c>
      <c r="U245" s="61" t="s">
        <v>102</v>
      </c>
      <c r="V245" s="58">
        <v>46043</v>
      </c>
      <c r="W245" s="58">
        <f t="shared" si="45"/>
        <v>47139</v>
      </c>
      <c r="X245" s="59">
        <v>93151507</v>
      </c>
      <c r="Y245" s="59" t="s">
        <v>2001</v>
      </c>
      <c r="Z245" s="59" t="s">
        <v>2002</v>
      </c>
      <c r="AA245" s="4" t="s">
        <v>86</v>
      </c>
      <c r="AB245" s="4" t="s">
        <v>105</v>
      </c>
      <c r="AC245" s="4" t="s">
        <v>106</v>
      </c>
      <c r="AD245" s="58">
        <v>46044</v>
      </c>
      <c r="AE245" s="58">
        <v>46044</v>
      </c>
      <c r="AF245" s="58">
        <v>46044</v>
      </c>
      <c r="AG245" s="58">
        <v>46203</v>
      </c>
      <c r="AH245" s="10" t="e">
        <f>+VLOOKUP(P245,#REF!,5,0)</f>
        <v>#REF!</v>
      </c>
      <c r="AI245" s="4">
        <f t="shared" si="47"/>
        <v>8</v>
      </c>
      <c r="AJ245" s="58">
        <v>46044</v>
      </c>
      <c r="AK245" s="4">
        <f t="shared" si="40"/>
        <v>0</v>
      </c>
      <c r="AL245" s="4">
        <f t="shared" si="41"/>
        <v>159</v>
      </c>
      <c r="AM245" s="12">
        <f>+VLOOKUP(AA245,Honorarios!A:B,2,0)</f>
        <v>7308240</v>
      </c>
      <c r="AN245" s="12">
        <f t="shared" si="42"/>
        <v>38733672</v>
      </c>
      <c r="AO245" s="59">
        <v>9250094</v>
      </c>
      <c r="AP245" s="62">
        <v>27113570</v>
      </c>
      <c r="AQ245" s="63">
        <v>9240302</v>
      </c>
      <c r="AR245" s="64">
        <v>11620102</v>
      </c>
      <c r="AS245" s="63" t="s">
        <v>83</v>
      </c>
      <c r="AT245" s="64">
        <v>0</v>
      </c>
      <c r="AU245" s="63" t="s">
        <v>83</v>
      </c>
      <c r="AV245" s="64">
        <v>0</v>
      </c>
      <c r="AW245" s="63" t="s">
        <v>83</v>
      </c>
      <c r="AX245" s="64">
        <v>0</v>
      </c>
      <c r="AY245" s="63" t="s">
        <v>83</v>
      </c>
      <c r="AZ245" s="64">
        <v>0</v>
      </c>
      <c r="BA245" s="63" t="s">
        <v>83</v>
      </c>
      <c r="BB245" s="64">
        <v>0</v>
      </c>
      <c r="BC245" s="63" t="s">
        <v>83</v>
      </c>
      <c r="BD245" s="64">
        <v>0</v>
      </c>
      <c r="BE245" s="13">
        <f t="shared" si="43"/>
        <v>38733672</v>
      </c>
      <c r="BF245" s="59">
        <v>7201407918</v>
      </c>
      <c r="BG245" s="58">
        <v>46035</v>
      </c>
      <c r="BH245" s="59">
        <v>8201408020</v>
      </c>
      <c r="BI245" s="58">
        <v>46044</v>
      </c>
      <c r="BJ245" s="4" t="s">
        <v>89</v>
      </c>
      <c r="BK245" s="4" t="s">
        <v>90</v>
      </c>
      <c r="BL245" s="14" t="s">
        <v>107</v>
      </c>
      <c r="BM245" s="11">
        <f>+VLOOKUP(BL245,Supervisores!A:B,2,0)</f>
        <v>43985744</v>
      </c>
      <c r="BN245" s="16" t="s">
        <v>2003</v>
      </c>
      <c r="BO245" s="15" t="s">
        <v>2004</v>
      </c>
      <c r="BP245" s="58">
        <v>46058</v>
      </c>
      <c r="BQ245" s="65" t="s">
        <v>83</v>
      </c>
      <c r="BR245" s="65" t="s">
        <v>83</v>
      </c>
      <c r="BS245" s="65" t="s">
        <v>83</v>
      </c>
      <c r="BT245" s="65" t="s">
        <v>83</v>
      </c>
      <c r="BU245" s="65" t="s">
        <v>83</v>
      </c>
      <c r="BV245" s="60" t="s">
        <v>95</v>
      </c>
      <c r="BW245" s="67" t="s">
        <v>96</v>
      </c>
      <c r="BX245" s="60">
        <v>8</v>
      </c>
      <c r="BY245" s="15"/>
      <c r="BZ245" s="59"/>
    </row>
    <row r="246" spans="1:78" hidden="1">
      <c r="A246" s="4" t="s">
        <v>76</v>
      </c>
      <c r="B246" s="4">
        <v>245</v>
      </c>
      <c r="C246" s="59"/>
      <c r="D246" s="4" t="str">
        <f t="shared" si="44"/>
        <v>JOHNATTAN STEVEN OROZCO/JUAN PABLO GARCIA BEDOYA/IVAN DARIO ZULUAGA</v>
      </c>
      <c r="E246" s="60" t="s">
        <v>77</v>
      </c>
      <c r="F246" s="5" t="s">
        <v>78</v>
      </c>
      <c r="G246" s="5" t="s">
        <v>165</v>
      </c>
      <c r="H246" s="5" t="s">
        <v>78</v>
      </c>
      <c r="I246" s="60" t="s">
        <v>2005</v>
      </c>
      <c r="J246" s="59">
        <v>3109</v>
      </c>
      <c r="K246" s="58">
        <v>46028</v>
      </c>
      <c r="L246" s="59">
        <v>3893</v>
      </c>
      <c r="M246" s="63" t="s">
        <v>1346</v>
      </c>
      <c r="N246" s="10">
        <f>+VLOOKUP(M246,Hoja1!A:B,2,0)</f>
        <v>46031</v>
      </c>
      <c r="O246" s="10" t="s">
        <v>2006</v>
      </c>
      <c r="P246" s="11" t="s">
        <v>2007</v>
      </c>
      <c r="Q246" s="18" t="s">
        <v>83</v>
      </c>
      <c r="R246" s="4" t="str">
        <f t="shared" si="39"/>
        <v>PERSONA JURIDICA</v>
      </c>
      <c r="S246" s="63" t="s">
        <v>2008</v>
      </c>
      <c r="T246" s="59" t="s">
        <v>2009</v>
      </c>
      <c r="U246" s="61" t="s">
        <v>83</v>
      </c>
      <c r="V246" s="61" t="s">
        <v>83</v>
      </c>
      <c r="W246" s="107" t="s">
        <v>83</v>
      </c>
      <c r="X246" s="59" t="s">
        <v>2010</v>
      </c>
      <c r="Y246" s="59" t="s">
        <v>2011</v>
      </c>
      <c r="Z246" s="59" t="s">
        <v>2012</v>
      </c>
      <c r="AA246" s="107" t="s">
        <v>83</v>
      </c>
      <c r="AB246" s="4" t="s">
        <v>87</v>
      </c>
      <c r="AC246" s="4" t="s">
        <v>760</v>
      </c>
      <c r="AD246" s="58">
        <v>46050</v>
      </c>
      <c r="AE246" s="58">
        <v>45680</v>
      </c>
      <c r="AF246" s="58">
        <v>46052</v>
      </c>
      <c r="AG246" s="58">
        <v>46387</v>
      </c>
      <c r="AH246" s="10" t="e">
        <f>+VLOOKUP(P246,#REF!,5,0)</f>
        <v>#REF!</v>
      </c>
      <c r="AI246" s="4">
        <f t="shared" si="47"/>
        <v>19</v>
      </c>
      <c r="AJ246" s="58">
        <v>46045</v>
      </c>
      <c r="AK246" s="4">
        <f t="shared" si="40"/>
        <v>7</v>
      </c>
      <c r="AL246" s="4">
        <f t="shared" si="41"/>
        <v>332</v>
      </c>
      <c r="AM246" s="12" t="e">
        <f>+VLOOKUP(AA246,Honorarios!A:B,2,0)</f>
        <v>#N/A</v>
      </c>
      <c r="AN246" s="12">
        <v>38305606</v>
      </c>
      <c r="AO246" s="59">
        <v>9240301</v>
      </c>
      <c r="AP246" s="62">
        <v>38305606</v>
      </c>
      <c r="AQ246" s="63" t="s">
        <v>83</v>
      </c>
      <c r="AR246" s="64">
        <v>0</v>
      </c>
      <c r="AS246" s="63" t="s">
        <v>83</v>
      </c>
      <c r="AT246" s="64">
        <v>0</v>
      </c>
      <c r="AU246" s="63" t="s">
        <v>83</v>
      </c>
      <c r="AV246" s="64">
        <v>0</v>
      </c>
      <c r="AW246" s="63" t="s">
        <v>83</v>
      </c>
      <c r="AX246" s="64">
        <v>0</v>
      </c>
      <c r="AY246" s="63" t="s">
        <v>83</v>
      </c>
      <c r="AZ246" s="64">
        <v>0</v>
      </c>
      <c r="BA246" s="63" t="s">
        <v>83</v>
      </c>
      <c r="BB246" s="64">
        <v>0</v>
      </c>
      <c r="BC246" s="63" t="s">
        <v>83</v>
      </c>
      <c r="BD246" s="64">
        <v>0</v>
      </c>
      <c r="BE246" s="13">
        <f t="shared" si="43"/>
        <v>38305606</v>
      </c>
      <c r="BF246" s="59">
        <v>7201407852</v>
      </c>
      <c r="BG246" s="58">
        <v>46029</v>
      </c>
      <c r="BH246" s="59">
        <v>8201408037</v>
      </c>
      <c r="BI246" s="58">
        <v>46051</v>
      </c>
      <c r="BJ246" s="4" t="s">
        <v>1879</v>
      </c>
      <c r="BK246" s="4" t="s">
        <v>90</v>
      </c>
      <c r="BL246" s="14" t="s">
        <v>393</v>
      </c>
      <c r="BM246" s="11">
        <f>+VLOOKUP(BL246,Supervisores!A:B,2,0)</f>
        <v>43420806</v>
      </c>
      <c r="BN246" s="15" t="s">
        <v>2013</v>
      </c>
      <c r="BO246" s="15" t="s">
        <v>2014</v>
      </c>
      <c r="BP246" s="58">
        <v>46058</v>
      </c>
      <c r="BQ246" s="65">
        <v>46051</v>
      </c>
      <c r="BR246" s="65" t="s">
        <v>2015</v>
      </c>
      <c r="BS246" s="65">
        <v>46050</v>
      </c>
      <c r="BT246" s="65">
        <v>46387</v>
      </c>
      <c r="BU246" s="65">
        <v>46056</v>
      </c>
      <c r="BV246" s="60" t="s">
        <v>95</v>
      </c>
      <c r="BW246" s="67" t="s">
        <v>96</v>
      </c>
      <c r="BX246" s="60">
        <v>10</v>
      </c>
      <c r="BY246" s="15"/>
      <c r="BZ246" s="59"/>
    </row>
    <row r="247" spans="1:78">
      <c r="A247" s="4" t="s">
        <v>76</v>
      </c>
      <c r="B247" s="4">
        <v>246</v>
      </c>
      <c r="C247" s="59"/>
      <c r="D247" s="4" t="str">
        <f t="shared" si="44"/>
        <v>NIDIA BEDOYA LORA/MARÍA NOHEMY ZULETA MONTOYA/MARIA NATALIA LOPEZ MARTINEZ</v>
      </c>
      <c r="E247" s="60" t="s">
        <v>197</v>
      </c>
      <c r="F247" s="5" t="s">
        <v>78</v>
      </c>
      <c r="G247" s="60" t="s">
        <v>79</v>
      </c>
      <c r="H247" s="5" t="s">
        <v>78</v>
      </c>
      <c r="I247" s="60" t="s">
        <v>283</v>
      </c>
      <c r="J247" s="59">
        <v>3220</v>
      </c>
      <c r="K247" s="58">
        <v>46043</v>
      </c>
      <c r="L247" s="59">
        <v>3986</v>
      </c>
      <c r="M247" s="63" t="s">
        <v>1970</v>
      </c>
      <c r="N247" s="10">
        <f>+VLOOKUP(M247,Hoja1!A:B,2,0)</f>
        <v>46043</v>
      </c>
      <c r="O247" s="58" t="s">
        <v>2016</v>
      </c>
      <c r="P247" s="11" t="s">
        <v>2017</v>
      </c>
      <c r="Q247" s="18" t="s">
        <v>83</v>
      </c>
      <c r="R247" s="4" t="str">
        <f t="shared" si="39"/>
        <v>PERSONA NATURAL</v>
      </c>
      <c r="S247" s="63">
        <v>42773219</v>
      </c>
      <c r="T247" s="59" t="s">
        <v>2018</v>
      </c>
      <c r="U247" s="61" t="s">
        <v>84</v>
      </c>
      <c r="V247" s="58">
        <v>45537</v>
      </c>
      <c r="W247" s="58">
        <f t="shared" si="45"/>
        <v>46632</v>
      </c>
      <c r="X247" s="59">
        <v>93151607</v>
      </c>
      <c r="Y247" s="59" t="s">
        <v>2019</v>
      </c>
      <c r="Z247" s="59" t="s">
        <v>2020</v>
      </c>
      <c r="AA247" s="4" t="s">
        <v>2021</v>
      </c>
      <c r="AB247" s="4" t="s">
        <v>1537</v>
      </c>
      <c r="AC247" s="4" t="s">
        <v>1538</v>
      </c>
      <c r="AD247" s="58">
        <v>46044</v>
      </c>
      <c r="AE247" s="58">
        <v>46044</v>
      </c>
      <c r="AF247" s="58">
        <v>46044</v>
      </c>
      <c r="AG247" s="58">
        <v>46203</v>
      </c>
      <c r="AH247" s="10" t="e">
        <f>+VLOOKUP(P247,#REF!,5,0)</f>
        <v>#REF!</v>
      </c>
      <c r="AI247" s="4">
        <f t="shared" si="47"/>
        <v>1</v>
      </c>
      <c r="AJ247" s="58">
        <v>46044</v>
      </c>
      <c r="AK247" s="4">
        <f t="shared" si="40"/>
        <v>0</v>
      </c>
      <c r="AL247" s="4">
        <f t="shared" si="41"/>
        <v>159</v>
      </c>
      <c r="AM247" s="12">
        <f>+VLOOKUP(AA247,Honorarios!A:B,2,0)</f>
        <v>3191731</v>
      </c>
      <c r="AN247" s="12">
        <f t="shared" si="42"/>
        <v>16916174.300000001</v>
      </c>
      <c r="AO247" s="59">
        <v>9240298</v>
      </c>
      <c r="AP247" s="62">
        <v>16916174</v>
      </c>
      <c r="AQ247" s="63" t="s">
        <v>83</v>
      </c>
      <c r="AR247" s="64">
        <v>0</v>
      </c>
      <c r="AS247" s="63" t="s">
        <v>83</v>
      </c>
      <c r="AT247" s="64">
        <v>0</v>
      </c>
      <c r="AU247" s="63" t="s">
        <v>83</v>
      </c>
      <c r="AV247" s="64">
        <v>0</v>
      </c>
      <c r="AW247" s="63" t="s">
        <v>83</v>
      </c>
      <c r="AX247" s="64">
        <v>0</v>
      </c>
      <c r="AY247" s="63" t="s">
        <v>83</v>
      </c>
      <c r="AZ247" s="64">
        <v>0</v>
      </c>
      <c r="BA247" s="63" t="s">
        <v>83</v>
      </c>
      <c r="BB247" s="64">
        <v>0</v>
      </c>
      <c r="BC247" s="63" t="s">
        <v>83</v>
      </c>
      <c r="BD247" s="64">
        <v>0</v>
      </c>
      <c r="BE247" s="13">
        <f t="shared" si="43"/>
        <v>16916174</v>
      </c>
      <c r="BF247" s="59">
        <v>7201407965</v>
      </c>
      <c r="BG247" s="58">
        <v>46043</v>
      </c>
      <c r="BH247" s="59">
        <v>8201408025</v>
      </c>
      <c r="BI247" s="58">
        <v>46044</v>
      </c>
      <c r="BJ247" s="4" t="s">
        <v>89</v>
      </c>
      <c r="BK247" s="4" t="s">
        <v>90</v>
      </c>
      <c r="BL247" s="14" t="s">
        <v>174</v>
      </c>
      <c r="BM247" s="11">
        <f>+VLOOKUP(BL247,Supervisores!A:B,2,0)</f>
        <v>1047388280</v>
      </c>
      <c r="BN247" s="16" t="s">
        <v>2022</v>
      </c>
      <c r="BO247" s="15" t="s">
        <v>2023</v>
      </c>
      <c r="BP247" s="58">
        <v>46058</v>
      </c>
      <c r="BQ247" s="65" t="s">
        <v>83</v>
      </c>
      <c r="BR247" s="65" t="s">
        <v>83</v>
      </c>
      <c r="BS247" s="65" t="s">
        <v>83</v>
      </c>
      <c r="BT247" s="65" t="s">
        <v>83</v>
      </c>
      <c r="BU247" s="65" t="s">
        <v>83</v>
      </c>
      <c r="BV247" s="60" t="s">
        <v>95</v>
      </c>
      <c r="BW247" s="67" t="s">
        <v>96</v>
      </c>
      <c r="BX247" s="60">
        <v>8</v>
      </c>
      <c r="BY247" s="15"/>
      <c r="BZ247" s="59"/>
    </row>
    <row r="248" spans="1:78" hidden="1">
      <c r="A248" s="4" t="s">
        <v>1090</v>
      </c>
      <c r="B248" s="4">
        <v>247</v>
      </c>
      <c r="C248" s="59"/>
      <c r="D248" s="4" t="str">
        <f t="shared" si="44"/>
        <v>MARLY CARDONA QUINTERO/SALVADOR ENRIQUE IREGUI LOTERO/PABLO ADOLFO HOYOS GONZÁLEZ</v>
      </c>
      <c r="E248" s="60" t="s">
        <v>153</v>
      </c>
      <c r="F248" s="5" t="s">
        <v>78</v>
      </c>
      <c r="G248" s="60" t="s">
        <v>289</v>
      </c>
      <c r="H248" s="5" t="s">
        <v>78</v>
      </c>
      <c r="I248" s="60" t="s">
        <v>2024</v>
      </c>
      <c r="J248" s="59">
        <v>3212</v>
      </c>
      <c r="K248" s="58">
        <v>46037</v>
      </c>
      <c r="L248" s="59">
        <v>3897</v>
      </c>
      <c r="M248" s="63">
        <v>90</v>
      </c>
      <c r="N248" s="10">
        <f>+VLOOKUP(M248,Hoja1!A:B,2,0)</f>
        <v>46041</v>
      </c>
      <c r="O248" s="10" t="s">
        <v>2025</v>
      </c>
      <c r="P248" s="11" t="s">
        <v>2026</v>
      </c>
      <c r="Q248" s="18" t="s">
        <v>83</v>
      </c>
      <c r="R248" s="4" t="str">
        <f t="shared" si="39"/>
        <v>PERSONA JURIDICA</v>
      </c>
      <c r="S248" s="63" t="s">
        <v>2027</v>
      </c>
      <c r="T248" s="59" t="s">
        <v>2028</v>
      </c>
      <c r="U248" s="61" t="s">
        <v>83</v>
      </c>
      <c r="V248" s="61" t="s">
        <v>83</v>
      </c>
      <c r="W248" s="107" t="s">
        <v>83</v>
      </c>
      <c r="X248" s="59">
        <v>86141503</v>
      </c>
      <c r="Y248" s="59" t="s">
        <v>2029</v>
      </c>
      <c r="Z248" s="59" t="s">
        <v>2030</v>
      </c>
      <c r="AA248" s="4"/>
      <c r="AB248" s="4" t="s">
        <v>105</v>
      </c>
      <c r="AC248" s="4" t="s">
        <v>106</v>
      </c>
      <c r="AD248" s="58">
        <v>46051</v>
      </c>
      <c r="AE248" s="58">
        <v>46049</v>
      </c>
      <c r="AF248" s="58">
        <v>46051</v>
      </c>
      <c r="AG248" s="58">
        <v>46265</v>
      </c>
      <c r="AH248" s="10" t="e">
        <f>+VLOOKUP(P248,#REF!,5,0)</f>
        <v>#REF!</v>
      </c>
      <c r="AI248" s="4">
        <f t="shared" si="47"/>
        <v>10</v>
      </c>
      <c r="AJ248" s="58">
        <v>46049</v>
      </c>
      <c r="AK248" s="4">
        <f t="shared" si="40"/>
        <v>2</v>
      </c>
      <c r="AL248" s="4">
        <f t="shared" si="41"/>
        <v>213</v>
      </c>
      <c r="AM248" s="12" t="e">
        <f>+VLOOKUP(AA248,Honorarios!A:B,2,0)</f>
        <v>#N/A</v>
      </c>
      <c r="AN248" s="12">
        <v>9555700</v>
      </c>
      <c r="AO248" s="59">
        <v>9240302</v>
      </c>
      <c r="AP248" s="62">
        <v>9555700</v>
      </c>
      <c r="AQ248" s="63" t="s">
        <v>83</v>
      </c>
      <c r="AR248" s="64">
        <v>0</v>
      </c>
      <c r="AS248" s="63" t="s">
        <v>83</v>
      </c>
      <c r="AT248" s="64">
        <v>0</v>
      </c>
      <c r="AU248" s="63" t="s">
        <v>83</v>
      </c>
      <c r="AV248" s="64">
        <v>0</v>
      </c>
      <c r="AW248" s="63" t="s">
        <v>83</v>
      </c>
      <c r="AX248" s="64">
        <v>0</v>
      </c>
      <c r="AY248" s="63" t="s">
        <v>83</v>
      </c>
      <c r="AZ248" s="64">
        <v>0</v>
      </c>
      <c r="BA248" s="63" t="s">
        <v>83</v>
      </c>
      <c r="BB248" s="64">
        <v>0</v>
      </c>
      <c r="BC248" s="63" t="s">
        <v>83</v>
      </c>
      <c r="BD248" s="64">
        <v>0</v>
      </c>
      <c r="BE248" s="13">
        <f t="shared" si="43"/>
        <v>9555700</v>
      </c>
      <c r="BF248" s="59">
        <v>7201407958</v>
      </c>
      <c r="BG248" s="58">
        <v>46041</v>
      </c>
      <c r="BH248" s="59">
        <v>8201408030</v>
      </c>
      <c r="BI248" s="58">
        <v>46049</v>
      </c>
      <c r="BJ248" s="4" t="s">
        <v>1879</v>
      </c>
      <c r="BK248" s="4" t="s">
        <v>90</v>
      </c>
      <c r="BL248" s="14" t="s">
        <v>2031</v>
      </c>
      <c r="BM248" s="11">
        <f>+VLOOKUP(BL248,Supervisores!A:B,2,0)</f>
        <v>98482260</v>
      </c>
      <c r="BN248" s="15" t="s">
        <v>2032</v>
      </c>
      <c r="BO248" s="15" t="s">
        <v>2033</v>
      </c>
      <c r="BP248" s="58">
        <v>46058</v>
      </c>
      <c r="BQ248" s="65" t="s">
        <v>83</v>
      </c>
      <c r="BR248" s="65" t="s">
        <v>83</v>
      </c>
      <c r="BS248" s="65" t="s">
        <v>83</v>
      </c>
      <c r="BT248" s="65" t="s">
        <v>83</v>
      </c>
      <c r="BU248" s="65" t="s">
        <v>83</v>
      </c>
      <c r="BV248" s="60" t="s">
        <v>95</v>
      </c>
      <c r="BW248" s="67" t="s">
        <v>96</v>
      </c>
      <c r="BX248" s="60">
        <v>8</v>
      </c>
      <c r="BY248" s="15"/>
      <c r="BZ248" s="59"/>
    </row>
    <row r="249" spans="1:78">
      <c r="A249" s="4" t="s">
        <v>76</v>
      </c>
      <c r="B249" s="4">
        <v>248</v>
      </c>
      <c r="C249" s="59"/>
      <c r="D249" s="4" t="str">
        <f t="shared" si="44"/>
        <v>JOHNATTAN STEVEN OROZCO/JUAN PABLO GARCIA BEDOYA/SANTIAGO LOPEZ JIMENEZ</v>
      </c>
      <c r="E249" s="60" t="s">
        <v>77</v>
      </c>
      <c r="F249" s="5" t="s">
        <v>78</v>
      </c>
      <c r="G249" s="60" t="s">
        <v>165</v>
      </c>
      <c r="H249" s="5" t="s">
        <v>78</v>
      </c>
      <c r="I249" s="60" t="s">
        <v>1207</v>
      </c>
      <c r="J249" s="59">
        <v>3201</v>
      </c>
      <c r="K249" s="58">
        <v>46035</v>
      </c>
      <c r="L249" s="59">
        <v>3898</v>
      </c>
      <c r="M249" s="63">
        <v>89</v>
      </c>
      <c r="N249" s="10">
        <f>+VLOOKUP(M249,Hoja1!A:B,2,0)</f>
        <v>46036</v>
      </c>
      <c r="O249" s="58" t="s">
        <v>2034</v>
      </c>
      <c r="P249" s="11" t="s">
        <v>2035</v>
      </c>
      <c r="Q249" s="18" t="s">
        <v>83</v>
      </c>
      <c r="R249" s="4" t="str">
        <f t="shared" si="39"/>
        <v>PERSONA NATURAL</v>
      </c>
      <c r="S249" s="59">
        <v>1017169925</v>
      </c>
      <c r="T249" s="59" t="s">
        <v>2036</v>
      </c>
      <c r="U249" s="61" t="s">
        <v>102</v>
      </c>
      <c r="V249" s="58">
        <v>45881</v>
      </c>
      <c r="W249" s="58">
        <f t="shared" si="45"/>
        <v>46977</v>
      </c>
      <c r="X249" s="59" t="s">
        <v>264</v>
      </c>
      <c r="Y249" s="59" t="s">
        <v>2037</v>
      </c>
      <c r="Z249" s="59" t="s">
        <v>2038</v>
      </c>
      <c r="AA249" s="4" t="s">
        <v>104</v>
      </c>
      <c r="AB249" s="4" t="s">
        <v>87</v>
      </c>
      <c r="AC249" s="4" t="s">
        <v>267</v>
      </c>
      <c r="AD249" s="58">
        <v>46048</v>
      </c>
      <c r="AE249" s="58">
        <v>46048</v>
      </c>
      <c r="AF249" s="58">
        <v>46048</v>
      </c>
      <c r="AG249" s="58">
        <v>46295</v>
      </c>
      <c r="AH249" s="10" t="e">
        <f>+VLOOKUP(P249,#REF!,5,0)</f>
        <v>#REF!</v>
      </c>
      <c r="AI249" s="4">
        <f t="shared" si="47"/>
        <v>12</v>
      </c>
      <c r="AJ249" s="58">
        <v>46048</v>
      </c>
      <c r="AK249" s="4">
        <f t="shared" si="40"/>
        <v>0</v>
      </c>
      <c r="AL249" s="4">
        <f t="shared" si="41"/>
        <v>245</v>
      </c>
      <c r="AM249" s="12">
        <f>+VLOOKUP(AA249,Honorarios!A:B,2,0)</f>
        <v>4818574</v>
      </c>
      <c r="AN249" s="12">
        <f t="shared" si="42"/>
        <v>39351687.666666664</v>
      </c>
      <c r="AO249" s="59">
        <v>9240302</v>
      </c>
      <c r="AP249" s="62">
        <v>39351688</v>
      </c>
      <c r="AQ249" s="63" t="s">
        <v>83</v>
      </c>
      <c r="AR249" s="64">
        <v>0</v>
      </c>
      <c r="AS249" s="63" t="s">
        <v>83</v>
      </c>
      <c r="AT249" s="64">
        <v>0</v>
      </c>
      <c r="AU249" s="63" t="s">
        <v>83</v>
      </c>
      <c r="AV249" s="64">
        <v>0</v>
      </c>
      <c r="AW249" s="63" t="s">
        <v>83</v>
      </c>
      <c r="AX249" s="64">
        <v>0</v>
      </c>
      <c r="AY249" s="63" t="s">
        <v>83</v>
      </c>
      <c r="AZ249" s="64">
        <v>0</v>
      </c>
      <c r="BA249" s="63" t="s">
        <v>83</v>
      </c>
      <c r="BB249" s="64">
        <v>0</v>
      </c>
      <c r="BC249" s="63" t="s">
        <v>83</v>
      </c>
      <c r="BD249" s="64">
        <v>0</v>
      </c>
      <c r="BE249" s="13">
        <f t="shared" si="43"/>
        <v>39351688</v>
      </c>
      <c r="BF249" s="59">
        <v>7201407943</v>
      </c>
      <c r="BG249" s="58">
        <v>46035</v>
      </c>
      <c r="BH249" s="59">
        <v>8201408028</v>
      </c>
      <c r="BI249" s="58">
        <v>46048</v>
      </c>
      <c r="BJ249" s="4" t="s">
        <v>89</v>
      </c>
      <c r="BK249" s="4" t="s">
        <v>90</v>
      </c>
      <c r="BL249" s="14" t="s">
        <v>220</v>
      </c>
      <c r="BM249" s="11">
        <f>+VLOOKUP(BL249,Supervisores!A:B,2,0)</f>
        <v>43617827</v>
      </c>
      <c r="BN249" s="16" t="s">
        <v>2039</v>
      </c>
      <c r="BO249" s="15" t="s">
        <v>2040</v>
      </c>
      <c r="BP249" s="58">
        <v>46058</v>
      </c>
      <c r="BQ249" s="65" t="s">
        <v>83</v>
      </c>
      <c r="BR249" s="65" t="s">
        <v>83</v>
      </c>
      <c r="BS249" s="65" t="s">
        <v>83</v>
      </c>
      <c r="BT249" s="65" t="s">
        <v>83</v>
      </c>
      <c r="BU249" s="65" t="s">
        <v>83</v>
      </c>
      <c r="BV249" s="60" t="s">
        <v>95</v>
      </c>
      <c r="BW249" s="67" t="s">
        <v>96</v>
      </c>
      <c r="BX249" s="60">
        <v>8</v>
      </c>
      <c r="BY249" s="16" t="s">
        <v>2041</v>
      </c>
      <c r="BZ249" s="59"/>
    </row>
    <row r="250" spans="1:78" hidden="1">
      <c r="A250" s="4" t="s">
        <v>1090</v>
      </c>
      <c r="B250" s="4">
        <v>249</v>
      </c>
      <c r="C250" s="59"/>
      <c r="D250" s="4" t="str">
        <f t="shared" si="44"/>
        <v>NIDIA BEDOYA LORA/ANDRES FELIPE CADAVID METRIO
/LAURA CRISTINA ZAPATA VASQUEZ</v>
      </c>
      <c r="E250" s="60" t="s">
        <v>197</v>
      </c>
      <c r="F250" s="5" t="s">
        <v>78</v>
      </c>
      <c r="G250" s="60" t="s">
        <v>1950</v>
      </c>
      <c r="H250" s="5" t="s">
        <v>78</v>
      </c>
      <c r="I250" s="60" t="s">
        <v>80</v>
      </c>
      <c r="J250" s="59">
        <v>3112</v>
      </c>
      <c r="K250" s="58">
        <v>46028</v>
      </c>
      <c r="L250" s="59">
        <v>3112</v>
      </c>
      <c r="M250" s="63" t="s">
        <v>1346</v>
      </c>
      <c r="N250" s="10">
        <f>+VLOOKUP(M250,Hoja1!A:B,2,0)</f>
        <v>46031</v>
      </c>
      <c r="O250" s="10" t="s">
        <v>2042</v>
      </c>
      <c r="P250" s="11" t="s">
        <v>2043</v>
      </c>
      <c r="Q250" s="18" t="s">
        <v>83</v>
      </c>
      <c r="R250" s="4" t="str">
        <f t="shared" si="39"/>
        <v>PERSONA JURIDICA</v>
      </c>
      <c r="S250" s="63" t="s">
        <v>2044</v>
      </c>
      <c r="T250" s="59" t="s">
        <v>2045</v>
      </c>
      <c r="U250" s="61" t="s">
        <v>83</v>
      </c>
      <c r="V250" s="61" t="s">
        <v>83</v>
      </c>
      <c r="W250" s="107" t="s">
        <v>83</v>
      </c>
      <c r="X250" s="59">
        <v>81112003</v>
      </c>
      <c r="Y250" s="59" t="s">
        <v>2046</v>
      </c>
      <c r="Z250" s="59" t="s">
        <v>2047</v>
      </c>
      <c r="AA250" s="107" t="s">
        <v>83</v>
      </c>
      <c r="AB250" s="4" t="s">
        <v>87</v>
      </c>
      <c r="AC250" s="4" t="s">
        <v>805</v>
      </c>
      <c r="AD250" s="58">
        <v>46051</v>
      </c>
      <c r="AE250" s="58">
        <v>46049</v>
      </c>
      <c r="AF250" s="58">
        <v>46051</v>
      </c>
      <c r="AG250" s="58">
        <v>46387</v>
      </c>
      <c r="AH250" s="10" t="e">
        <f>+VLOOKUP(P250,#REF!,5,0)</f>
        <v>#REF!</v>
      </c>
      <c r="AI250" s="4">
        <f t="shared" si="47"/>
        <v>20</v>
      </c>
      <c r="AJ250" s="58">
        <v>46049</v>
      </c>
      <c r="AK250" s="4">
        <f t="shared" si="40"/>
        <v>2</v>
      </c>
      <c r="AL250" s="4">
        <f t="shared" si="41"/>
        <v>333</v>
      </c>
      <c r="AM250" s="12" t="e">
        <f>+VLOOKUP(AA250,Honorarios!A:B,2,0)</f>
        <v>#N/A</v>
      </c>
      <c r="AN250" s="12">
        <v>9656850</v>
      </c>
      <c r="AO250" s="59">
        <v>9240298</v>
      </c>
      <c r="AP250" s="62">
        <v>9656850</v>
      </c>
      <c r="AQ250" s="63" t="s">
        <v>83</v>
      </c>
      <c r="AR250" s="64">
        <v>0</v>
      </c>
      <c r="AS250" s="63" t="s">
        <v>83</v>
      </c>
      <c r="AT250" s="64">
        <v>0</v>
      </c>
      <c r="AU250" s="63" t="s">
        <v>83</v>
      </c>
      <c r="AV250" s="64">
        <v>0</v>
      </c>
      <c r="AW250" s="63" t="s">
        <v>83</v>
      </c>
      <c r="AX250" s="64">
        <v>0</v>
      </c>
      <c r="AY250" s="63" t="s">
        <v>83</v>
      </c>
      <c r="AZ250" s="64">
        <v>0</v>
      </c>
      <c r="BA250" s="63" t="s">
        <v>83</v>
      </c>
      <c r="BB250" s="64">
        <v>0</v>
      </c>
      <c r="BC250" s="63" t="s">
        <v>83</v>
      </c>
      <c r="BD250" s="64">
        <v>0</v>
      </c>
      <c r="BE250" s="13">
        <f t="shared" si="43"/>
        <v>9656850</v>
      </c>
      <c r="BF250" s="59">
        <v>7201407854</v>
      </c>
      <c r="BG250" s="58">
        <v>46029</v>
      </c>
      <c r="BH250" s="59">
        <v>8201408029</v>
      </c>
      <c r="BI250" s="58">
        <v>46049</v>
      </c>
      <c r="BJ250" s="4" t="s">
        <v>1879</v>
      </c>
      <c r="BK250" s="4" t="s">
        <v>90</v>
      </c>
      <c r="BL250" s="14" t="s">
        <v>790</v>
      </c>
      <c r="BM250" s="11">
        <f>+VLOOKUP(BL250,Supervisores!A:B,2,0)</f>
        <v>43258114</v>
      </c>
      <c r="BN250" s="15" t="s">
        <v>2048</v>
      </c>
      <c r="BO250" s="15" t="s">
        <v>2049</v>
      </c>
      <c r="BP250" s="58">
        <v>46058</v>
      </c>
      <c r="BQ250" s="65" t="s">
        <v>83</v>
      </c>
      <c r="BR250" s="65" t="s">
        <v>83</v>
      </c>
      <c r="BS250" s="65" t="s">
        <v>83</v>
      </c>
      <c r="BT250" s="65" t="s">
        <v>83</v>
      </c>
      <c r="BU250" s="65" t="s">
        <v>83</v>
      </c>
      <c r="BV250" s="60" t="s">
        <v>95</v>
      </c>
      <c r="BW250" s="67" t="s">
        <v>96</v>
      </c>
      <c r="BX250" s="60">
        <v>8</v>
      </c>
      <c r="BY250" s="16" t="s">
        <v>2050</v>
      </c>
      <c r="BZ250" s="59"/>
    </row>
    <row r="251" spans="1:78">
      <c r="A251" s="4" t="s">
        <v>76</v>
      </c>
      <c r="B251" s="4">
        <v>250</v>
      </c>
      <c r="C251" s="59"/>
      <c r="D251" s="4" t="str">
        <f t="shared" si="44"/>
        <v xml:space="preserve">NIDIA BEDOYA LORA
/SALVADOR ENRIQUE IREGUI LOTERO/LEYDY VIVIANA SÁNCHEZ GONZÁLEZ
</v>
      </c>
      <c r="E251" s="130" t="s">
        <v>2051</v>
      </c>
      <c r="F251" s="5" t="s">
        <v>78</v>
      </c>
      <c r="G251" s="5" t="s">
        <v>289</v>
      </c>
      <c r="H251" s="5" t="s">
        <v>78</v>
      </c>
      <c r="I251" s="60" t="s">
        <v>2052</v>
      </c>
      <c r="J251" s="59">
        <v>3178</v>
      </c>
      <c r="K251" s="58">
        <v>46035</v>
      </c>
      <c r="L251" s="59">
        <v>3833</v>
      </c>
      <c r="M251" s="63">
        <v>89</v>
      </c>
      <c r="N251" s="10">
        <f>+VLOOKUP(M251,Hoja1!A:B,2,0)</f>
        <v>46036</v>
      </c>
      <c r="O251" s="58" t="s">
        <v>2053</v>
      </c>
      <c r="P251" s="11" t="s">
        <v>2054</v>
      </c>
      <c r="Q251" s="18" t="s">
        <v>83</v>
      </c>
      <c r="R251" s="4" t="str">
        <f t="shared" si="39"/>
        <v>PERSONA NATURAL</v>
      </c>
      <c r="S251" s="59">
        <v>1128282168</v>
      </c>
      <c r="T251" s="59" t="s">
        <v>2055</v>
      </c>
      <c r="U251" s="61" t="s">
        <v>84</v>
      </c>
      <c r="V251" s="58">
        <v>46044</v>
      </c>
      <c r="W251" s="58">
        <f t="shared" si="45"/>
        <v>47140</v>
      </c>
      <c r="X251" s="59">
        <v>93151507</v>
      </c>
      <c r="Y251" s="59" t="s">
        <v>2056</v>
      </c>
      <c r="Z251" s="59" t="s">
        <v>2057</v>
      </c>
      <c r="AA251" s="4" t="s">
        <v>131</v>
      </c>
      <c r="AB251" s="4" t="s">
        <v>105</v>
      </c>
      <c r="AC251" s="4" t="s">
        <v>106</v>
      </c>
      <c r="AD251" s="58">
        <v>46049</v>
      </c>
      <c r="AE251" s="58">
        <v>46049</v>
      </c>
      <c r="AF251" s="58">
        <v>46049</v>
      </c>
      <c r="AG251" s="58">
        <v>46203</v>
      </c>
      <c r="AH251" s="10" t="e">
        <f>+VLOOKUP(P251,#REF!,5,0)</f>
        <v>#REF!</v>
      </c>
      <c r="AI251" s="4">
        <f t="shared" si="47"/>
        <v>13</v>
      </c>
      <c r="AJ251" s="58">
        <v>46049</v>
      </c>
      <c r="AK251" s="4">
        <f t="shared" si="40"/>
        <v>0</v>
      </c>
      <c r="AL251" s="4">
        <f t="shared" si="41"/>
        <v>154</v>
      </c>
      <c r="AM251" s="12">
        <f>+VLOOKUP(AA251,Honorarios!A:B,2,0)</f>
        <v>6576773</v>
      </c>
      <c r="AN251" s="12">
        <f t="shared" si="42"/>
        <v>33760768.066666663</v>
      </c>
      <c r="AO251" s="59">
        <v>9250094</v>
      </c>
      <c r="AP251" s="62">
        <v>33760768</v>
      </c>
      <c r="AQ251" s="63" t="s">
        <v>83</v>
      </c>
      <c r="AR251" s="64">
        <v>0</v>
      </c>
      <c r="AS251" s="63" t="s">
        <v>83</v>
      </c>
      <c r="AT251" s="64">
        <v>0</v>
      </c>
      <c r="AU251" s="63" t="s">
        <v>83</v>
      </c>
      <c r="AV251" s="64">
        <v>0</v>
      </c>
      <c r="AW251" s="63" t="s">
        <v>83</v>
      </c>
      <c r="AX251" s="64">
        <v>0</v>
      </c>
      <c r="AY251" s="63" t="s">
        <v>83</v>
      </c>
      <c r="AZ251" s="64">
        <v>0</v>
      </c>
      <c r="BA251" s="63" t="s">
        <v>83</v>
      </c>
      <c r="BB251" s="64">
        <v>0</v>
      </c>
      <c r="BC251" s="63" t="s">
        <v>83</v>
      </c>
      <c r="BD251" s="64">
        <v>0</v>
      </c>
      <c r="BE251" s="13">
        <f t="shared" si="43"/>
        <v>33760768</v>
      </c>
      <c r="BF251" s="59">
        <v>7201407920</v>
      </c>
      <c r="BG251" s="58">
        <v>46035</v>
      </c>
      <c r="BH251" s="59">
        <v>8201408033</v>
      </c>
      <c r="BI251" s="58">
        <v>46049</v>
      </c>
      <c r="BJ251" s="4" t="s">
        <v>89</v>
      </c>
      <c r="BK251" s="4" t="s">
        <v>90</v>
      </c>
      <c r="BL251" s="14" t="s">
        <v>107</v>
      </c>
      <c r="BM251" s="11">
        <f>+VLOOKUP(BL251,Supervisores!A:B,2,0)</f>
        <v>43985744</v>
      </c>
      <c r="BN251" s="71" t="s">
        <v>2058</v>
      </c>
      <c r="BO251" s="71" t="s">
        <v>2059</v>
      </c>
      <c r="BP251" s="58">
        <v>46058</v>
      </c>
      <c r="BQ251" s="65" t="s">
        <v>83</v>
      </c>
      <c r="BR251" s="65" t="s">
        <v>83</v>
      </c>
      <c r="BS251" s="65" t="s">
        <v>83</v>
      </c>
      <c r="BT251" s="65" t="s">
        <v>83</v>
      </c>
      <c r="BU251" s="65" t="s">
        <v>83</v>
      </c>
      <c r="BV251" s="60" t="s">
        <v>95</v>
      </c>
      <c r="BW251" s="67" t="s">
        <v>96</v>
      </c>
      <c r="BX251" s="60">
        <v>8</v>
      </c>
      <c r="BY251" s="69"/>
      <c r="BZ251" s="59"/>
    </row>
    <row r="252" spans="1:78">
      <c r="A252" s="4" t="s">
        <v>76</v>
      </c>
      <c r="B252" s="4">
        <v>251</v>
      </c>
      <c r="C252" s="59"/>
      <c r="D252" s="4" t="str">
        <f t="shared" si="44"/>
        <v>MARLY CARDONA QUINTERO/MARÍA NOHEMY ZULETA MONTOYA/GLADYS ENITH ARREDONDO</v>
      </c>
      <c r="E252" s="60" t="s">
        <v>153</v>
      </c>
      <c r="F252" s="5" t="s">
        <v>78</v>
      </c>
      <c r="G252" s="60" t="s">
        <v>79</v>
      </c>
      <c r="H252" s="5" t="s">
        <v>78</v>
      </c>
      <c r="I252" s="60" t="s">
        <v>362</v>
      </c>
      <c r="J252" s="59">
        <v>3216</v>
      </c>
      <c r="K252" s="58">
        <v>46042</v>
      </c>
      <c r="L252" s="59">
        <v>3900</v>
      </c>
      <c r="M252" s="63" t="s">
        <v>1970</v>
      </c>
      <c r="N252" s="10">
        <f>+VLOOKUP(M252,Hoja1!A:B,2,0)</f>
        <v>46043</v>
      </c>
      <c r="O252" s="58" t="s">
        <v>2060</v>
      </c>
      <c r="P252" s="11" t="s">
        <v>2061</v>
      </c>
      <c r="Q252" s="18" t="s">
        <v>83</v>
      </c>
      <c r="R252" s="4" t="str">
        <f t="shared" si="39"/>
        <v>PERSONA NATURAL</v>
      </c>
      <c r="S252" s="59">
        <v>43673268</v>
      </c>
      <c r="T252" s="59" t="s">
        <v>2062</v>
      </c>
      <c r="U252" s="61" t="s">
        <v>84</v>
      </c>
      <c r="V252" s="58">
        <v>45731</v>
      </c>
      <c r="W252" s="58">
        <f t="shared" si="45"/>
        <v>46827</v>
      </c>
      <c r="X252" s="59">
        <v>93151507</v>
      </c>
      <c r="Y252" s="59" t="s">
        <v>2063</v>
      </c>
      <c r="Z252" s="59" t="s">
        <v>2064</v>
      </c>
      <c r="AA252" s="4" t="s">
        <v>140</v>
      </c>
      <c r="AB252" s="4" t="s">
        <v>367</v>
      </c>
      <c r="AC252" s="4" t="s">
        <v>368</v>
      </c>
      <c r="AD252" s="58">
        <v>46049</v>
      </c>
      <c r="AE252" s="58">
        <v>46049</v>
      </c>
      <c r="AF252" s="58">
        <v>46049</v>
      </c>
      <c r="AG252" s="58">
        <v>46203</v>
      </c>
      <c r="AH252" s="10" t="e">
        <f>+VLOOKUP(P252,#REF!,5,0)</f>
        <v>#REF!</v>
      </c>
      <c r="AI252" s="4">
        <f t="shared" si="47"/>
        <v>6</v>
      </c>
      <c r="AJ252" s="58">
        <v>46049</v>
      </c>
      <c r="AK252" s="4">
        <f t="shared" si="40"/>
        <v>0</v>
      </c>
      <c r="AL252" s="4">
        <f t="shared" si="41"/>
        <v>154</v>
      </c>
      <c r="AM252" s="12">
        <f>+VLOOKUP(AA252,Honorarios!A:B,2,0)</f>
        <v>5164679</v>
      </c>
      <c r="AN252" s="12">
        <f t="shared" si="42"/>
        <v>26512018.866666667</v>
      </c>
      <c r="AO252" s="59">
        <v>9240301</v>
      </c>
      <c r="AP252" s="62">
        <v>26512019</v>
      </c>
      <c r="AQ252" s="63" t="s">
        <v>83</v>
      </c>
      <c r="AR252" s="64">
        <v>0</v>
      </c>
      <c r="AS252" s="63" t="s">
        <v>83</v>
      </c>
      <c r="AT252" s="64">
        <v>0</v>
      </c>
      <c r="AU252" s="63" t="s">
        <v>83</v>
      </c>
      <c r="AV252" s="64">
        <v>0</v>
      </c>
      <c r="AW252" s="63" t="s">
        <v>83</v>
      </c>
      <c r="AX252" s="64">
        <v>0</v>
      </c>
      <c r="AY252" s="63" t="s">
        <v>83</v>
      </c>
      <c r="AZ252" s="64">
        <v>0</v>
      </c>
      <c r="BA252" s="63" t="s">
        <v>83</v>
      </c>
      <c r="BB252" s="64">
        <v>0</v>
      </c>
      <c r="BC252" s="63" t="s">
        <v>83</v>
      </c>
      <c r="BD252" s="64">
        <v>0</v>
      </c>
      <c r="BE252" s="13">
        <f t="shared" si="43"/>
        <v>26512019</v>
      </c>
      <c r="BF252" s="59">
        <v>7201407960</v>
      </c>
      <c r="BG252" s="58">
        <v>46043</v>
      </c>
      <c r="BH252" s="59">
        <v>8201408031</v>
      </c>
      <c r="BI252" s="58">
        <v>46049</v>
      </c>
      <c r="BJ252" s="4" t="s">
        <v>89</v>
      </c>
      <c r="BK252" s="4" t="s">
        <v>90</v>
      </c>
      <c r="BL252" s="14" t="s">
        <v>343</v>
      </c>
      <c r="BM252" s="11">
        <f>+VLOOKUP(BL252,Supervisores!A:B,2,0)</f>
        <v>52725332</v>
      </c>
      <c r="BN252" s="16" t="s">
        <v>2065</v>
      </c>
      <c r="BO252" s="16" t="s">
        <v>2066</v>
      </c>
      <c r="BP252" s="58">
        <v>46058</v>
      </c>
      <c r="BQ252" s="65" t="s">
        <v>83</v>
      </c>
      <c r="BR252" s="65" t="s">
        <v>83</v>
      </c>
      <c r="BS252" s="65" t="s">
        <v>83</v>
      </c>
      <c r="BT252" s="65" t="s">
        <v>83</v>
      </c>
      <c r="BU252" s="65" t="s">
        <v>83</v>
      </c>
      <c r="BV252" s="60" t="s">
        <v>95</v>
      </c>
      <c r="BW252" s="67" t="s">
        <v>96</v>
      </c>
      <c r="BX252" s="60">
        <v>8</v>
      </c>
      <c r="BY252" s="16" t="s">
        <v>2067</v>
      </c>
      <c r="BZ252" s="59"/>
    </row>
    <row r="253" spans="1:78">
      <c r="A253" s="4" t="s">
        <v>76</v>
      </c>
      <c r="B253" s="4">
        <v>252</v>
      </c>
      <c r="C253" s="59"/>
      <c r="D253" s="4" t="str">
        <f t="shared" si="44"/>
        <v xml:space="preserve">NIDIA BEDOYA LORA
/SALVADOR ENRIQUE IREGUI LOTERO/LEYDY VIVIANA SÁNCHEZ GONZÁLEZ
</v>
      </c>
      <c r="E253" s="130" t="s">
        <v>2051</v>
      </c>
      <c r="F253" s="5" t="s">
        <v>78</v>
      </c>
      <c r="G253" s="5" t="s">
        <v>289</v>
      </c>
      <c r="H253" s="5" t="s">
        <v>78</v>
      </c>
      <c r="I253" s="60" t="s">
        <v>2052</v>
      </c>
      <c r="J253" s="59">
        <v>3172</v>
      </c>
      <c r="K253" s="58">
        <v>46035</v>
      </c>
      <c r="L253" s="59">
        <v>3827</v>
      </c>
      <c r="M253" s="63">
        <v>89</v>
      </c>
      <c r="N253" s="10">
        <f>+VLOOKUP(M253,Hoja1!A:B,2,0)</f>
        <v>46036</v>
      </c>
      <c r="O253" s="58" t="s">
        <v>2068</v>
      </c>
      <c r="P253" s="11" t="s">
        <v>2069</v>
      </c>
      <c r="Q253" s="18" t="s">
        <v>83</v>
      </c>
      <c r="R253" s="4" t="str">
        <f t="shared" si="39"/>
        <v>PERSONA NATURAL</v>
      </c>
      <c r="S253" s="59">
        <v>43432175</v>
      </c>
      <c r="T253" s="59" t="s">
        <v>2070</v>
      </c>
      <c r="U253" s="61" t="s">
        <v>84</v>
      </c>
      <c r="V253" s="58">
        <v>46045</v>
      </c>
      <c r="W253" s="58">
        <f t="shared" si="45"/>
        <v>47141</v>
      </c>
      <c r="X253" s="59">
        <v>93151507</v>
      </c>
      <c r="Y253" s="59" t="s">
        <v>2071</v>
      </c>
      <c r="Z253" s="59" t="s">
        <v>1403</v>
      </c>
      <c r="AA253" s="4" t="s">
        <v>140</v>
      </c>
      <c r="AB253" s="4" t="s">
        <v>105</v>
      </c>
      <c r="AC253" s="4" t="s">
        <v>106</v>
      </c>
      <c r="AD253" s="58">
        <v>46049</v>
      </c>
      <c r="AE253" s="58">
        <v>46049</v>
      </c>
      <c r="AF253" s="58">
        <v>46049</v>
      </c>
      <c r="AG253" s="58">
        <v>46203</v>
      </c>
      <c r="AH253" s="10" t="e">
        <f>+VLOOKUP(P253,#REF!,5,0)</f>
        <v>#REF!</v>
      </c>
      <c r="AI253" s="4">
        <f t="shared" si="47"/>
        <v>13</v>
      </c>
      <c r="AJ253" s="58">
        <v>46049</v>
      </c>
      <c r="AK253" s="4">
        <f t="shared" si="40"/>
        <v>0</v>
      </c>
      <c r="AL253" s="4">
        <f t="shared" si="41"/>
        <v>154</v>
      </c>
      <c r="AM253" s="12">
        <f>+VLOOKUP(AA253,Honorarios!A:B,2,0)</f>
        <v>5164679</v>
      </c>
      <c r="AN253" s="12">
        <f t="shared" si="42"/>
        <v>26512018.866666667</v>
      </c>
      <c r="AO253" s="63" t="s">
        <v>644</v>
      </c>
      <c r="AP253" s="62">
        <v>26512019</v>
      </c>
      <c r="AQ253" s="63" t="s">
        <v>83</v>
      </c>
      <c r="AR253" s="64">
        <v>0</v>
      </c>
      <c r="AS253" s="63" t="s">
        <v>83</v>
      </c>
      <c r="AT253" s="64">
        <v>0</v>
      </c>
      <c r="AU253" s="63" t="s">
        <v>83</v>
      </c>
      <c r="AV253" s="64">
        <v>0</v>
      </c>
      <c r="AW253" s="63" t="s">
        <v>83</v>
      </c>
      <c r="AX253" s="64">
        <v>0</v>
      </c>
      <c r="AY253" s="63" t="s">
        <v>83</v>
      </c>
      <c r="AZ253" s="64">
        <v>0</v>
      </c>
      <c r="BA253" s="63" t="s">
        <v>83</v>
      </c>
      <c r="BB253" s="64">
        <v>0</v>
      </c>
      <c r="BC253" s="63" t="s">
        <v>83</v>
      </c>
      <c r="BD253" s="64">
        <v>0</v>
      </c>
      <c r="BE253" s="13">
        <f t="shared" si="43"/>
        <v>26512019</v>
      </c>
      <c r="BF253" s="59">
        <v>7201407914</v>
      </c>
      <c r="BG253" s="58">
        <v>46035</v>
      </c>
      <c r="BH253" s="59">
        <v>8201408032</v>
      </c>
      <c r="BI253" s="58">
        <v>46049</v>
      </c>
      <c r="BJ253" s="4" t="s">
        <v>89</v>
      </c>
      <c r="BK253" s="4" t="s">
        <v>90</v>
      </c>
      <c r="BL253" s="14" t="s">
        <v>107</v>
      </c>
      <c r="BM253" s="11">
        <f>+VLOOKUP(BL253,Supervisores!A:B,2,0)</f>
        <v>43985744</v>
      </c>
      <c r="BN253" s="16" t="s">
        <v>2072</v>
      </c>
      <c r="BO253" s="16" t="s">
        <v>2073</v>
      </c>
      <c r="BP253" s="58">
        <v>46058</v>
      </c>
      <c r="BQ253" s="65" t="s">
        <v>83</v>
      </c>
      <c r="BR253" s="65" t="s">
        <v>83</v>
      </c>
      <c r="BS253" s="65" t="s">
        <v>83</v>
      </c>
      <c r="BT253" s="65" t="s">
        <v>83</v>
      </c>
      <c r="BU253" s="65" t="s">
        <v>83</v>
      </c>
      <c r="BV253" s="60" t="s">
        <v>95</v>
      </c>
      <c r="BW253" s="67" t="s">
        <v>96</v>
      </c>
      <c r="BX253" s="60">
        <v>8</v>
      </c>
      <c r="BY253" s="15"/>
      <c r="BZ253" s="59"/>
    </row>
    <row r="254" spans="1:78">
      <c r="A254" s="4" t="s">
        <v>76</v>
      </c>
      <c r="B254" s="4">
        <v>253</v>
      </c>
      <c r="C254" s="59"/>
      <c r="D254" s="4" t="str">
        <f t="shared" si="44"/>
        <v>MARLY CARDONA QUINTERO/MARÍA NOHEMY ZULETA MONTOYA/GLADYS ENITH ARREDONDO</v>
      </c>
      <c r="E254" s="60" t="s">
        <v>153</v>
      </c>
      <c r="F254" s="5" t="s">
        <v>78</v>
      </c>
      <c r="G254" s="60" t="s">
        <v>79</v>
      </c>
      <c r="H254" s="5" t="s">
        <v>78</v>
      </c>
      <c r="I254" s="60" t="s">
        <v>362</v>
      </c>
      <c r="J254" s="59">
        <v>3217</v>
      </c>
      <c r="K254" s="58">
        <v>46042</v>
      </c>
      <c r="L254" s="59">
        <v>3901</v>
      </c>
      <c r="M254" s="63" t="s">
        <v>1970</v>
      </c>
      <c r="N254" s="10">
        <f>+VLOOKUP(M254,Hoja1!A:B,2,0)</f>
        <v>46043</v>
      </c>
      <c r="O254" s="58" t="s">
        <v>2074</v>
      </c>
      <c r="P254" s="11" t="s">
        <v>2075</v>
      </c>
      <c r="Q254" s="18" t="s">
        <v>83</v>
      </c>
      <c r="R254" s="4" t="str">
        <f t="shared" si="39"/>
        <v>PERSONA NATURAL</v>
      </c>
      <c r="S254" s="59">
        <v>1017177122</v>
      </c>
      <c r="T254" s="59" t="s">
        <v>2076</v>
      </c>
      <c r="U254" s="61" t="s">
        <v>84</v>
      </c>
      <c r="V254" s="58">
        <v>46045</v>
      </c>
      <c r="W254" s="58">
        <f t="shared" si="45"/>
        <v>47141</v>
      </c>
      <c r="X254" s="59">
        <v>93151507</v>
      </c>
      <c r="Y254" s="59" t="s">
        <v>2077</v>
      </c>
      <c r="Z254" s="59" t="s">
        <v>2078</v>
      </c>
      <c r="AA254" s="4" t="s">
        <v>86</v>
      </c>
      <c r="AB254" s="4" t="s">
        <v>367</v>
      </c>
      <c r="AC254" s="4" t="s">
        <v>368</v>
      </c>
      <c r="AD254" s="58">
        <v>46049</v>
      </c>
      <c r="AE254" s="58">
        <v>46049</v>
      </c>
      <c r="AF254" s="58">
        <v>46049</v>
      </c>
      <c r="AG254" s="58">
        <v>46203</v>
      </c>
      <c r="AH254" s="10" t="e">
        <f>+VLOOKUP(P254,#REF!,5,0)</f>
        <v>#REF!</v>
      </c>
      <c r="AI254" s="4">
        <f t="shared" si="47"/>
        <v>6</v>
      </c>
      <c r="AJ254" s="58">
        <v>46049</v>
      </c>
      <c r="AK254" s="4">
        <f t="shared" si="40"/>
        <v>0</v>
      </c>
      <c r="AL254" s="4">
        <f t="shared" si="41"/>
        <v>154</v>
      </c>
      <c r="AM254" s="12">
        <f>+VLOOKUP(AA254,Honorarios!A:B,2,0)</f>
        <v>7308240</v>
      </c>
      <c r="AN254" s="12">
        <f t="shared" si="42"/>
        <v>37515632</v>
      </c>
      <c r="AO254" s="59">
        <v>9240305</v>
      </c>
      <c r="AP254" s="62">
        <v>37515632</v>
      </c>
      <c r="AQ254" s="63" t="s">
        <v>83</v>
      </c>
      <c r="AR254" s="64">
        <v>0</v>
      </c>
      <c r="AS254" s="63" t="s">
        <v>83</v>
      </c>
      <c r="AT254" s="64">
        <v>0</v>
      </c>
      <c r="AU254" s="63" t="s">
        <v>83</v>
      </c>
      <c r="AV254" s="64">
        <v>0</v>
      </c>
      <c r="AW254" s="63" t="s">
        <v>83</v>
      </c>
      <c r="AX254" s="64">
        <v>0</v>
      </c>
      <c r="AY254" s="63" t="s">
        <v>83</v>
      </c>
      <c r="AZ254" s="64">
        <v>0</v>
      </c>
      <c r="BA254" s="63" t="s">
        <v>83</v>
      </c>
      <c r="BB254" s="64">
        <v>0</v>
      </c>
      <c r="BC254" s="63" t="s">
        <v>83</v>
      </c>
      <c r="BD254" s="64">
        <v>0</v>
      </c>
      <c r="BE254" s="13">
        <f t="shared" si="43"/>
        <v>37515632</v>
      </c>
      <c r="BF254" s="59">
        <v>7201407961</v>
      </c>
      <c r="BG254" s="58">
        <v>46043</v>
      </c>
      <c r="BH254" s="59">
        <v>8201408036</v>
      </c>
      <c r="BI254" s="58">
        <v>46049</v>
      </c>
      <c r="BJ254" s="4" t="s">
        <v>89</v>
      </c>
      <c r="BK254" s="4" t="s">
        <v>90</v>
      </c>
      <c r="BL254" s="14" t="s">
        <v>343</v>
      </c>
      <c r="BM254" s="11">
        <f>+VLOOKUP(BL254,Supervisores!A:B,2,0)</f>
        <v>52725332</v>
      </c>
      <c r="BN254" s="16" t="s">
        <v>2079</v>
      </c>
      <c r="BO254" s="16" t="s">
        <v>2080</v>
      </c>
      <c r="BP254" s="58">
        <v>46058</v>
      </c>
      <c r="BQ254" s="65" t="s">
        <v>83</v>
      </c>
      <c r="BR254" s="65" t="s">
        <v>83</v>
      </c>
      <c r="BS254" s="65" t="s">
        <v>83</v>
      </c>
      <c r="BT254" s="65" t="s">
        <v>83</v>
      </c>
      <c r="BU254" s="65" t="s">
        <v>83</v>
      </c>
      <c r="BV254" s="60" t="s">
        <v>95</v>
      </c>
      <c r="BW254" s="67" t="s">
        <v>96</v>
      </c>
      <c r="BX254" s="60">
        <v>8</v>
      </c>
      <c r="BY254" s="16" t="s">
        <v>2081</v>
      </c>
      <c r="BZ254" s="59"/>
    </row>
    <row r="255" spans="1:78">
      <c r="A255" s="4" t="s">
        <v>76</v>
      </c>
      <c r="B255" s="4">
        <v>254</v>
      </c>
      <c r="C255" s="59"/>
      <c r="D255" s="4" t="str">
        <f t="shared" si="44"/>
        <v xml:space="preserve">JOHNATTAN STEVEN OROZCO/MARIA FERNANDA PEREZ/LEYDY VIVIANA SÁNCHEZ GONZÁLEZ
</v>
      </c>
      <c r="E255" s="60" t="s">
        <v>77</v>
      </c>
      <c r="F255" s="5" t="s">
        <v>78</v>
      </c>
      <c r="G255" s="5" t="s">
        <v>187</v>
      </c>
      <c r="H255" s="5" t="s">
        <v>78</v>
      </c>
      <c r="I255" s="60" t="s">
        <v>2052</v>
      </c>
      <c r="J255" s="59">
        <v>3154</v>
      </c>
      <c r="K255" s="58">
        <v>46035</v>
      </c>
      <c r="L255" s="59">
        <v>3902</v>
      </c>
      <c r="M255" s="63">
        <v>89</v>
      </c>
      <c r="N255" s="10">
        <f>+VLOOKUP(M255,Hoja1!A:B,2,0)</f>
        <v>46036</v>
      </c>
      <c r="O255" s="58" t="s">
        <v>2082</v>
      </c>
      <c r="P255" s="11" t="s">
        <v>2083</v>
      </c>
      <c r="Q255" s="18" t="s">
        <v>83</v>
      </c>
      <c r="R255" s="4" t="str">
        <f t="shared" si="39"/>
        <v>PERSONA NATURAL</v>
      </c>
      <c r="S255" s="59">
        <v>8355931</v>
      </c>
      <c r="T255" s="59" t="s">
        <v>2084</v>
      </c>
      <c r="U255" s="61" t="s">
        <v>102</v>
      </c>
      <c r="V255" s="58">
        <v>46039</v>
      </c>
      <c r="W255" s="58">
        <f t="shared" si="45"/>
        <v>47135</v>
      </c>
      <c r="X255" s="59">
        <v>93151507</v>
      </c>
      <c r="Y255" s="59" t="s">
        <v>552</v>
      </c>
      <c r="Z255" s="59" t="s">
        <v>1233</v>
      </c>
      <c r="AA255" s="4" t="s">
        <v>553</v>
      </c>
      <c r="AB255" s="4" t="s">
        <v>105</v>
      </c>
      <c r="AC255" s="4" t="s">
        <v>106</v>
      </c>
      <c r="AD255" s="58">
        <v>46049</v>
      </c>
      <c r="AE255" s="58">
        <v>46049</v>
      </c>
      <c r="AF255" s="58">
        <v>46049</v>
      </c>
      <c r="AG255" s="58">
        <v>46203</v>
      </c>
      <c r="AH255" s="10" t="e">
        <f>+VLOOKUP(P255,#REF!,5,0)</f>
        <v>#REF!</v>
      </c>
      <c r="AI255" s="4">
        <f t="shared" si="47"/>
        <v>13</v>
      </c>
      <c r="AJ255" s="58">
        <v>46049</v>
      </c>
      <c r="AK255" s="4">
        <f t="shared" si="40"/>
        <v>0</v>
      </c>
      <c r="AL255" s="4">
        <f t="shared" si="41"/>
        <v>154</v>
      </c>
      <c r="AM255" s="12">
        <f>+VLOOKUP(AA255,Honorarios!A:B,2,0)</f>
        <v>3328617</v>
      </c>
      <c r="AN255" s="12">
        <f t="shared" si="42"/>
        <v>17086900.599999998</v>
      </c>
      <c r="AO255" s="59">
        <v>9250094</v>
      </c>
      <c r="AP255" s="62">
        <v>11960831</v>
      </c>
      <c r="AQ255" s="63">
        <v>9240302</v>
      </c>
      <c r="AR255" s="64">
        <v>5126070</v>
      </c>
      <c r="AS255" s="63" t="s">
        <v>83</v>
      </c>
      <c r="AT255" s="64">
        <v>0</v>
      </c>
      <c r="AU255" s="63" t="s">
        <v>83</v>
      </c>
      <c r="AV255" s="64">
        <v>0</v>
      </c>
      <c r="AW255" s="63" t="s">
        <v>83</v>
      </c>
      <c r="AX255" s="64">
        <v>0</v>
      </c>
      <c r="AY255" s="63" t="s">
        <v>83</v>
      </c>
      <c r="AZ255" s="64">
        <v>0</v>
      </c>
      <c r="BA255" s="63" t="s">
        <v>83</v>
      </c>
      <c r="BB255" s="64">
        <v>0</v>
      </c>
      <c r="BC255" s="63" t="s">
        <v>83</v>
      </c>
      <c r="BD255" s="64">
        <v>0</v>
      </c>
      <c r="BE255" s="13">
        <f t="shared" si="43"/>
        <v>17086901</v>
      </c>
      <c r="BF255" s="59">
        <v>7201407896</v>
      </c>
      <c r="BG255" s="58">
        <v>46035</v>
      </c>
      <c r="BH255" s="59">
        <v>8201408034</v>
      </c>
      <c r="BI255" s="58">
        <v>46049</v>
      </c>
      <c r="BJ255" s="4" t="s">
        <v>89</v>
      </c>
      <c r="BK255" s="4" t="s">
        <v>90</v>
      </c>
      <c r="BL255" s="14" t="s">
        <v>107</v>
      </c>
      <c r="BM255" s="11">
        <f>+VLOOKUP(BL255,Supervisores!A:B,2,0)</f>
        <v>43985744</v>
      </c>
      <c r="BN255" s="16" t="s">
        <v>2085</v>
      </c>
      <c r="BO255" s="16" t="s">
        <v>2086</v>
      </c>
      <c r="BP255" s="58">
        <v>46058</v>
      </c>
      <c r="BQ255" s="65" t="s">
        <v>83</v>
      </c>
      <c r="BR255" s="65" t="s">
        <v>83</v>
      </c>
      <c r="BS255" s="65" t="s">
        <v>83</v>
      </c>
      <c r="BT255" s="65" t="s">
        <v>83</v>
      </c>
      <c r="BU255" s="65" t="s">
        <v>83</v>
      </c>
      <c r="BV255" s="60" t="s">
        <v>95</v>
      </c>
      <c r="BW255" s="67" t="s">
        <v>96</v>
      </c>
      <c r="BX255" s="60">
        <v>8</v>
      </c>
      <c r="BY255" s="15"/>
      <c r="BZ255" s="59"/>
    </row>
    <row r="256" spans="1:78">
      <c r="A256" s="4" t="s">
        <v>76</v>
      </c>
      <c r="B256" s="4">
        <v>255</v>
      </c>
      <c r="C256" s="59"/>
      <c r="D256" s="4" t="str">
        <f t="shared" si="44"/>
        <v>JOHNATTAN STEVEN OROZCO/JUAN PABLO GARCIA BEDOYA/SANTIAGO LOPEZ JIMENEZ</v>
      </c>
      <c r="E256" s="60" t="s">
        <v>77</v>
      </c>
      <c r="F256" s="5" t="s">
        <v>78</v>
      </c>
      <c r="G256" s="5" t="s">
        <v>165</v>
      </c>
      <c r="H256" s="5" t="s">
        <v>78</v>
      </c>
      <c r="I256" s="60" t="s">
        <v>1207</v>
      </c>
      <c r="J256" s="59">
        <v>3191</v>
      </c>
      <c r="K256" s="58">
        <v>46035</v>
      </c>
      <c r="L256" s="59">
        <v>3903</v>
      </c>
      <c r="M256" s="63">
        <v>89</v>
      </c>
      <c r="N256" s="10">
        <f>+VLOOKUP(M256,Hoja1!A:B,2,0)</f>
        <v>46036</v>
      </c>
      <c r="O256" s="58" t="s">
        <v>2087</v>
      </c>
      <c r="P256" s="11" t="s">
        <v>2088</v>
      </c>
      <c r="Q256" s="18" t="s">
        <v>83</v>
      </c>
      <c r="R256" s="4" t="str">
        <f t="shared" si="39"/>
        <v>PERSONA NATURAL</v>
      </c>
      <c r="S256" s="59">
        <v>1128398831</v>
      </c>
      <c r="T256" s="59" t="s">
        <v>2089</v>
      </c>
      <c r="U256" s="61" t="s">
        <v>84</v>
      </c>
      <c r="V256" s="58">
        <v>45388</v>
      </c>
      <c r="W256" s="58">
        <f t="shared" si="45"/>
        <v>46483</v>
      </c>
      <c r="X256" s="59">
        <v>93151507</v>
      </c>
      <c r="Y256" s="59" t="s">
        <v>1859</v>
      </c>
      <c r="Z256" s="59" t="s">
        <v>1860</v>
      </c>
      <c r="AA256" s="4" t="s">
        <v>219</v>
      </c>
      <c r="AB256" s="4" t="s">
        <v>87</v>
      </c>
      <c r="AC256" s="4" t="s">
        <v>805</v>
      </c>
      <c r="AD256" s="58">
        <v>46049</v>
      </c>
      <c r="AE256" s="58">
        <v>46049</v>
      </c>
      <c r="AF256" s="58">
        <v>46049</v>
      </c>
      <c r="AG256" s="58">
        <v>46295</v>
      </c>
      <c r="AH256" s="10" t="e">
        <f>+VLOOKUP(P256,#REF!,5,0)</f>
        <v>#REF!</v>
      </c>
      <c r="AI256" s="4">
        <f t="shared" si="47"/>
        <v>13</v>
      </c>
      <c r="AJ256" s="58">
        <v>46049</v>
      </c>
      <c r="AK256" s="4">
        <f t="shared" si="40"/>
        <v>0</v>
      </c>
      <c r="AL256" s="4">
        <f t="shared" si="41"/>
        <v>244</v>
      </c>
      <c r="AM256" s="12">
        <f>+VLOOKUP(AA256,Honorarios!A:B,2,0)</f>
        <v>3694240</v>
      </c>
      <c r="AN256" s="12">
        <f t="shared" si="42"/>
        <v>30046485.333333332</v>
      </c>
      <c r="AO256" s="59">
        <v>9240302</v>
      </c>
      <c r="AP256" s="62">
        <v>30046485</v>
      </c>
      <c r="AQ256" s="63" t="s">
        <v>83</v>
      </c>
      <c r="AR256" s="64">
        <v>0</v>
      </c>
      <c r="AS256" s="63" t="s">
        <v>83</v>
      </c>
      <c r="AT256" s="64">
        <v>0</v>
      </c>
      <c r="AU256" s="63" t="s">
        <v>83</v>
      </c>
      <c r="AV256" s="64">
        <v>0</v>
      </c>
      <c r="AW256" s="63" t="s">
        <v>83</v>
      </c>
      <c r="AX256" s="64">
        <v>0</v>
      </c>
      <c r="AY256" s="63" t="s">
        <v>83</v>
      </c>
      <c r="AZ256" s="64">
        <v>0</v>
      </c>
      <c r="BA256" s="63" t="s">
        <v>83</v>
      </c>
      <c r="BB256" s="64">
        <v>0</v>
      </c>
      <c r="BC256" s="63" t="s">
        <v>83</v>
      </c>
      <c r="BD256" s="64">
        <v>0</v>
      </c>
      <c r="BE256" s="13">
        <f t="shared" si="43"/>
        <v>30046485</v>
      </c>
      <c r="BF256" s="59">
        <v>7201407933</v>
      </c>
      <c r="BG256" s="58">
        <v>46035</v>
      </c>
      <c r="BH256" s="59">
        <v>8201408035</v>
      </c>
      <c r="BI256" s="58">
        <v>46049</v>
      </c>
      <c r="BJ256" s="4" t="s">
        <v>89</v>
      </c>
      <c r="BK256" s="4" t="s">
        <v>90</v>
      </c>
      <c r="BL256" s="14" t="s">
        <v>790</v>
      </c>
      <c r="BM256" s="11">
        <f>+VLOOKUP(BL256,Supervisores!A:B,2,0)</f>
        <v>43258114</v>
      </c>
      <c r="BN256" s="16" t="s">
        <v>2090</v>
      </c>
      <c r="BO256" s="16" t="s">
        <v>2091</v>
      </c>
      <c r="BP256" s="58">
        <v>46058</v>
      </c>
      <c r="BQ256" s="65" t="s">
        <v>83</v>
      </c>
      <c r="BR256" s="65" t="s">
        <v>83</v>
      </c>
      <c r="BS256" s="65" t="s">
        <v>83</v>
      </c>
      <c r="BT256" s="65" t="s">
        <v>83</v>
      </c>
      <c r="BU256" s="65" t="s">
        <v>83</v>
      </c>
      <c r="BV256" s="60" t="s">
        <v>95</v>
      </c>
      <c r="BW256" s="67" t="s">
        <v>96</v>
      </c>
      <c r="BX256" s="60">
        <v>8</v>
      </c>
      <c r="BY256" s="16" t="s">
        <v>2092</v>
      </c>
      <c r="BZ256" s="59"/>
    </row>
    <row r="257" spans="1:78">
      <c r="A257" s="4" t="s">
        <v>76</v>
      </c>
      <c r="B257" s="4">
        <v>256</v>
      </c>
      <c r="C257" s="59"/>
      <c r="D257" s="4" t="str">
        <f t="shared" si="44"/>
        <v>MARLY CARDONA QUINTERO/MARÍA NOHEMY ZULETA MONTOYA/GLADYS ENITH ARREDONDO</v>
      </c>
      <c r="E257" s="60" t="s">
        <v>153</v>
      </c>
      <c r="F257" s="5" t="s">
        <v>78</v>
      </c>
      <c r="G257" s="60" t="s">
        <v>79</v>
      </c>
      <c r="H257" s="5" t="s">
        <v>78</v>
      </c>
      <c r="I257" s="60" t="s">
        <v>362</v>
      </c>
      <c r="J257" s="59">
        <v>3215</v>
      </c>
      <c r="K257" s="58">
        <v>46038</v>
      </c>
      <c r="L257" s="59">
        <v>3904</v>
      </c>
      <c r="M257" s="63">
        <v>90</v>
      </c>
      <c r="N257" s="10">
        <f>+VLOOKUP(M257,Hoja1!A:B,2,0)</f>
        <v>46041</v>
      </c>
      <c r="O257" s="58" t="s">
        <v>2093</v>
      </c>
      <c r="P257" s="11" t="s">
        <v>2094</v>
      </c>
      <c r="Q257" s="18" t="s">
        <v>83</v>
      </c>
      <c r="R257" s="4" t="str">
        <f t="shared" si="39"/>
        <v>PERSONA NATURAL</v>
      </c>
      <c r="S257" s="59">
        <v>98567747</v>
      </c>
      <c r="T257" s="59" t="s">
        <v>2095</v>
      </c>
      <c r="U257" s="61" t="s">
        <v>102</v>
      </c>
      <c r="V257" s="58">
        <v>46050</v>
      </c>
      <c r="W257" s="58">
        <f t="shared" si="45"/>
        <v>47146</v>
      </c>
      <c r="X257" s="59">
        <v>93151507</v>
      </c>
      <c r="Y257" s="59" t="s">
        <v>2096</v>
      </c>
      <c r="Z257" s="59" t="s">
        <v>2097</v>
      </c>
      <c r="AA257" s="4" t="s">
        <v>237</v>
      </c>
      <c r="AB257" s="4" t="s">
        <v>367</v>
      </c>
      <c r="AC257" s="4" t="s">
        <v>368</v>
      </c>
      <c r="AD257" s="58">
        <v>46051</v>
      </c>
      <c r="AE257" s="58">
        <v>46051</v>
      </c>
      <c r="AF257" s="58">
        <v>46051</v>
      </c>
      <c r="AG257" s="58">
        <v>46203</v>
      </c>
      <c r="AH257" s="10" t="e">
        <f>+VLOOKUP(P257,#REF!,5,0)</f>
        <v>#REF!</v>
      </c>
      <c r="AI257" s="4">
        <f t="shared" si="47"/>
        <v>10</v>
      </c>
      <c r="AJ257" s="58">
        <v>46051</v>
      </c>
      <c r="AK257" s="4">
        <f t="shared" si="40"/>
        <v>0</v>
      </c>
      <c r="AL257" s="4">
        <f t="shared" si="41"/>
        <v>152</v>
      </c>
      <c r="AM257" s="12">
        <f>+VLOOKUP(AA257,Honorarios!A:B,2,0)</f>
        <v>8038900</v>
      </c>
      <c r="AN257" s="12">
        <f t="shared" si="42"/>
        <v>40730426.666666664</v>
      </c>
      <c r="AO257" s="59">
        <v>9240299</v>
      </c>
      <c r="AP257" s="62">
        <v>40730427</v>
      </c>
      <c r="AQ257" s="63" t="s">
        <v>83</v>
      </c>
      <c r="AR257" s="64">
        <v>0</v>
      </c>
      <c r="AS257" s="63" t="s">
        <v>83</v>
      </c>
      <c r="AT257" s="64">
        <v>0</v>
      </c>
      <c r="AU257" s="63" t="s">
        <v>83</v>
      </c>
      <c r="AV257" s="64">
        <v>0</v>
      </c>
      <c r="AW257" s="63" t="s">
        <v>83</v>
      </c>
      <c r="AX257" s="64">
        <v>0</v>
      </c>
      <c r="AY257" s="63" t="s">
        <v>83</v>
      </c>
      <c r="AZ257" s="64">
        <v>0</v>
      </c>
      <c r="BA257" s="63" t="s">
        <v>83</v>
      </c>
      <c r="BB257" s="64">
        <v>0</v>
      </c>
      <c r="BC257" s="63" t="s">
        <v>83</v>
      </c>
      <c r="BD257" s="64">
        <v>0</v>
      </c>
      <c r="BE257" s="13">
        <f t="shared" si="43"/>
        <v>40730427</v>
      </c>
      <c r="BF257" s="59">
        <v>7201407955</v>
      </c>
      <c r="BG257" s="58">
        <v>46041</v>
      </c>
      <c r="BH257" s="59">
        <v>8201408048</v>
      </c>
      <c r="BI257" s="58">
        <v>46051</v>
      </c>
      <c r="BJ257" s="4" t="s">
        <v>89</v>
      </c>
      <c r="BK257" s="4" t="s">
        <v>90</v>
      </c>
      <c r="BL257" s="14" t="s">
        <v>343</v>
      </c>
      <c r="BM257" s="11">
        <f>+VLOOKUP(BL257,Supervisores!A:B,2,0)</f>
        <v>52725332</v>
      </c>
      <c r="BN257" s="16" t="s">
        <v>2098</v>
      </c>
      <c r="BO257" s="16" t="s">
        <v>2099</v>
      </c>
      <c r="BP257" s="58">
        <v>46058</v>
      </c>
      <c r="BQ257" s="65" t="s">
        <v>83</v>
      </c>
      <c r="BR257" s="65" t="s">
        <v>83</v>
      </c>
      <c r="BS257" s="65" t="s">
        <v>83</v>
      </c>
      <c r="BT257" s="65" t="s">
        <v>83</v>
      </c>
      <c r="BU257" s="65" t="s">
        <v>83</v>
      </c>
      <c r="BV257" s="60" t="s">
        <v>95</v>
      </c>
      <c r="BW257" s="67" t="s">
        <v>96</v>
      </c>
      <c r="BX257" s="60">
        <v>8</v>
      </c>
      <c r="BY257" s="16" t="s">
        <v>2100</v>
      </c>
      <c r="BZ257" s="59" t="s">
        <v>1612</v>
      </c>
    </row>
    <row r="258" spans="1:78">
      <c r="A258" s="4" t="s">
        <v>76</v>
      </c>
      <c r="B258" s="4">
        <v>257</v>
      </c>
      <c r="C258" s="59"/>
      <c r="D258" s="4" t="str">
        <f t="shared" si="44"/>
        <v xml:space="preserve">JOHNATTAN STEVEN OROZCO/MARIA FERNANDA PEREZ/LEYDY VIVIANA SÁNCHEZ GONZÁLEZ
</v>
      </c>
      <c r="E258" s="60" t="s">
        <v>77</v>
      </c>
      <c r="F258" s="5" t="s">
        <v>78</v>
      </c>
      <c r="G258" s="5" t="s">
        <v>187</v>
      </c>
      <c r="H258" s="5" t="s">
        <v>78</v>
      </c>
      <c r="I258" s="60" t="s">
        <v>2052</v>
      </c>
      <c r="J258" s="59">
        <v>3153</v>
      </c>
      <c r="K258" s="58">
        <v>46035</v>
      </c>
      <c r="L258" s="59">
        <v>3905</v>
      </c>
      <c r="M258" s="63">
        <v>89</v>
      </c>
      <c r="N258" s="10">
        <f>+VLOOKUP(M258,Hoja1!A:B,2,0)</f>
        <v>46036</v>
      </c>
      <c r="O258" s="58" t="s">
        <v>2101</v>
      </c>
      <c r="P258" s="11" t="s">
        <v>2102</v>
      </c>
      <c r="Q258" s="18" t="s">
        <v>83</v>
      </c>
      <c r="R258" s="4" t="str">
        <f t="shared" si="39"/>
        <v>PERSONA NATURAL</v>
      </c>
      <c r="S258" s="59">
        <v>71798078</v>
      </c>
      <c r="T258" s="59" t="s">
        <v>2103</v>
      </c>
      <c r="U258" s="61" t="s">
        <v>102</v>
      </c>
      <c r="V258" s="58">
        <v>46044</v>
      </c>
      <c r="W258" s="58">
        <f t="shared" si="45"/>
        <v>47140</v>
      </c>
      <c r="X258" s="59">
        <v>93151507</v>
      </c>
      <c r="Y258" s="59" t="s">
        <v>552</v>
      </c>
      <c r="Z258" s="59" t="s">
        <v>1233</v>
      </c>
      <c r="AA258" s="4" t="s">
        <v>553</v>
      </c>
      <c r="AB258" s="4" t="s">
        <v>105</v>
      </c>
      <c r="AC258" s="4" t="s">
        <v>106</v>
      </c>
      <c r="AD258" s="58">
        <v>46051</v>
      </c>
      <c r="AE258" s="58">
        <v>46051</v>
      </c>
      <c r="AF258" s="58">
        <v>46051</v>
      </c>
      <c r="AG258" s="58">
        <v>46203</v>
      </c>
      <c r="AH258" s="10" t="e">
        <f>+VLOOKUP(P258,#REF!,5,0)</f>
        <v>#REF!</v>
      </c>
      <c r="AI258" s="4">
        <f t="shared" si="47"/>
        <v>15</v>
      </c>
      <c r="AJ258" s="58">
        <v>46051</v>
      </c>
      <c r="AK258" s="4">
        <f t="shared" si="40"/>
        <v>0</v>
      </c>
      <c r="AL258" s="4">
        <f t="shared" si="41"/>
        <v>152</v>
      </c>
      <c r="AM258" s="12">
        <f>+VLOOKUP(AA258,Honorarios!A:B,2,0)</f>
        <v>3328617</v>
      </c>
      <c r="AN258" s="12">
        <f t="shared" si="42"/>
        <v>16864992.800000001</v>
      </c>
      <c r="AO258" s="59">
        <v>9250094</v>
      </c>
      <c r="AP258" s="62">
        <v>11805494.800000001</v>
      </c>
      <c r="AQ258" s="63">
        <v>9240302</v>
      </c>
      <c r="AR258" s="64">
        <v>5059498</v>
      </c>
      <c r="AS258" s="63" t="s">
        <v>83</v>
      </c>
      <c r="AT258" s="64">
        <v>0</v>
      </c>
      <c r="AU258" s="63" t="s">
        <v>83</v>
      </c>
      <c r="AV258" s="64">
        <v>0</v>
      </c>
      <c r="AW258" s="63" t="s">
        <v>83</v>
      </c>
      <c r="AX258" s="64">
        <v>0</v>
      </c>
      <c r="AY258" s="63" t="s">
        <v>83</v>
      </c>
      <c r="AZ258" s="64">
        <v>0</v>
      </c>
      <c r="BA258" s="63" t="s">
        <v>83</v>
      </c>
      <c r="BB258" s="64">
        <v>0</v>
      </c>
      <c r="BC258" s="63" t="s">
        <v>83</v>
      </c>
      <c r="BD258" s="64">
        <v>0</v>
      </c>
      <c r="BE258" s="13">
        <f t="shared" si="43"/>
        <v>16864992.800000001</v>
      </c>
      <c r="BF258" s="59">
        <v>7201407895</v>
      </c>
      <c r="BG258" s="58">
        <v>46035</v>
      </c>
      <c r="BH258" s="59">
        <v>8201408047</v>
      </c>
      <c r="BI258" s="58">
        <v>46051</v>
      </c>
      <c r="BJ258" s="4" t="s">
        <v>89</v>
      </c>
      <c r="BK258" s="4" t="s">
        <v>90</v>
      </c>
      <c r="BL258" s="14" t="s">
        <v>107</v>
      </c>
      <c r="BM258" s="11">
        <f>+VLOOKUP(BL258,Supervisores!A:B,2,0)</f>
        <v>43985744</v>
      </c>
      <c r="BN258" s="16" t="s">
        <v>2104</v>
      </c>
      <c r="BO258" s="16" t="s">
        <v>2105</v>
      </c>
      <c r="BP258" s="58">
        <v>46058</v>
      </c>
      <c r="BQ258" s="65" t="s">
        <v>83</v>
      </c>
      <c r="BR258" s="65" t="s">
        <v>83</v>
      </c>
      <c r="BS258" s="65" t="s">
        <v>83</v>
      </c>
      <c r="BT258" s="65" t="s">
        <v>83</v>
      </c>
      <c r="BU258" s="65" t="s">
        <v>83</v>
      </c>
      <c r="BV258" s="60" t="s">
        <v>95</v>
      </c>
      <c r="BW258" s="67" t="s">
        <v>96</v>
      </c>
      <c r="BX258" s="60">
        <v>8</v>
      </c>
      <c r="BY258" s="15"/>
      <c r="BZ258" s="59"/>
    </row>
    <row r="259" spans="1:78">
      <c r="A259" s="4" t="s">
        <v>76</v>
      </c>
      <c r="B259" s="4">
        <v>258</v>
      </c>
      <c r="C259" s="59"/>
      <c r="D259" s="4" t="str">
        <f t="shared" ref="D259:D283" si="48">+CONCATENATE(E259,F259,G259,H259,I259)</f>
        <v xml:space="preserve">NIDIA BEDOYA LORA
/JUAN PABLO GARCIA BEDOYA/LEYDY VIVIANA SÁNCHEZ GONZÁLEZ
</v>
      </c>
      <c r="E259" s="60" t="s">
        <v>2051</v>
      </c>
      <c r="F259" s="5" t="s">
        <v>78</v>
      </c>
      <c r="G259" s="5" t="s">
        <v>165</v>
      </c>
      <c r="H259" s="5" t="s">
        <v>78</v>
      </c>
      <c r="I259" s="60" t="s">
        <v>2052</v>
      </c>
      <c r="J259" s="59">
        <v>3221</v>
      </c>
      <c r="K259" s="58">
        <v>46048</v>
      </c>
      <c r="L259" s="59">
        <v>3906</v>
      </c>
      <c r="M259" s="63">
        <v>91</v>
      </c>
      <c r="N259" s="10">
        <f>+VLOOKUP(M259,Hoja1!A:B,2,0)</f>
        <v>46050</v>
      </c>
      <c r="O259" s="10" t="s">
        <v>2106</v>
      </c>
      <c r="P259" s="11" t="s">
        <v>2107</v>
      </c>
      <c r="Q259" s="18" t="s">
        <v>83</v>
      </c>
      <c r="R259" s="4" t="str">
        <f t="shared" ref="R259:R277" si="49">IF(ISNUMBER(FIND("-",S259)),"PERSONA JURIDICA","PERSONA NATURAL")</f>
        <v>PERSONA NATURAL</v>
      </c>
      <c r="S259" s="59">
        <v>1152467970</v>
      </c>
      <c r="T259" s="59" t="s">
        <v>2108</v>
      </c>
      <c r="U259" s="61" t="s">
        <v>102</v>
      </c>
      <c r="V259" s="58">
        <v>45794</v>
      </c>
      <c r="W259" s="58">
        <f t="shared" si="45"/>
        <v>46890</v>
      </c>
      <c r="X259" s="59">
        <v>93151507</v>
      </c>
      <c r="Y259" s="59" t="s">
        <v>2109</v>
      </c>
      <c r="Z259" s="59" t="s">
        <v>2110</v>
      </c>
      <c r="AA259" s="4" t="s">
        <v>131</v>
      </c>
      <c r="AB259" s="4" t="s">
        <v>105</v>
      </c>
      <c r="AC259" s="4" t="s">
        <v>106</v>
      </c>
      <c r="AD259" s="58">
        <v>46051</v>
      </c>
      <c r="AE259" s="58">
        <v>46051</v>
      </c>
      <c r="AF259" s="58">
        <v>46051</v>
      </c>
      <c r="AG259" s="58">
        <v>46203</v>
      </c>
      <c r="AH259" s="10" t="e">
        <f>+VLOOKUP(P259,#REF!,5,0)</f>
        <v>#REF!</v>
      </c>
      <c r="AI259" s="4">
        <f t="shared" si="47"/>
        <v>1</v>
      </c>
      <c r="AJ259" s="58">
        <v>46051</v>
      </c>
      <c r="AK259" s="4">
        <f t="shared" ref="AK259:AK283" si="50">DAYS360(AJ259,AF259,(FALSE))</f>
        <v>0</v>
      </c>
      <c r="AL259" s="4">
        <f t="shared" ref="AL259:AL283" si="51">(YEAR(AG259)-YEAR(AF259))*360 + (MONTH(AG259)-MONTH(AF259))*30 + (DAY(AG259)-DAY(AF259))+1</f>
        <v>152</v>
      </c>
      <c r="AM259" s="12">
        <f>+VLOOKUP(AA259,Honorarios!A:B,2,0)</f>
        <v>6576773</v>
      </c>
      <c r="AN259" s="12">
        <f t="shared" ref="AN259:AN262" si="52">+AM259/30*AL259</f>
        <v>33322316.533333331</v>
      </c>
      <c r="AO259" s="59">
        <v>9250094</v>
      </c>
      <c r="AP259" s="62">
        <v>10329917.533333331</v>
      </c>
      <c r="AQ259" s="63">
        <v>9240302</v>
      </c>
      <c r="AR259" s="64">
        <v>22992399</v>
      </c>
      <c r="AS259" s="63" t="s">
        <v>83</v>
      </c>
      <c r="AT259" s="64">
        <v>0</v>
      </c>
      <c r="AU259" s="63" t="s">
        <v>83</v>
      </c>
      <c r="AV259" s="64">
        <v>0</v>
      </c>
      <c r="AW259" s="63" t="s">
        <v>83</v>
      </c>
      <c r="AX259" s="64">
        <v>0</v>
      </c>
      <c r="AY259" s="63" t="s">
        <v>83</v>
      </c>
      <c r="AZ259" s="64">
        <v>0</v>
      </c>
      <c r="BA259" s="63" t="s">
        <v>83</v>
      </c>
      <c r="BB259" s="64">
        <v>0</v>
      </c>
      <c r="BC259" s="63" t="s">
        <v>83</v>
      </c>
      <c r="BD259" s="64">
        <v>0</v>
      </c>
      <c r="BE259" s="13">
        <f t="shared" ref="BE259:BE283" si="53">+SUM(BD259,BB259,AZ259,AX259,AV259,AT259,AR259,AP259)</f>
        <v>33322316.533333331</v>
      </c>
      <c r="BF259" s="59">
        <v>7201407966</v>
      </c>
      <c r="BG259" s="58">
        <v>46049</v>
      </c>
      <c r="BH259" s="59">
        <v>8201408049</v>
      </c>
      <c r="BI259" s="58">
        <v>46051</v>
      </c>
      <c r="BJ259" s="4" t="s">
        <v>89</v>
      </c>
      <c r="BK259" s="4" t="s">
        <v>90</v>
      </c>
      <c r="BL259" s="14" t="s">
        <v>107</v>
      </c>
      <c r="BM259" s="11">
        <f>+VLOOKUP(BL259,Supervisores!A:B,2,0)</f>
        <v>43985744</v>
      </c>
      <c r="BN259" s="16" t="s">
        <v>2111</v>
      </c>
      <c r="BO259" s="16" t="s">
        <v>2112</v>
      </c>
      <c r="BP259" s="58">
        <v>46058</v>
      </c>
      <c r="BQ259" s="65" t="s">
        <v>83</v>
      </c>
      <c r="BR259" s="65" t="s">
        <v>83</v>
      </c>
      <c r="BS259" s="65" t="s">
        <v>83</v>
      </c>
      <c r="BT259" s="65" t="s">
        <v>83</v>
      </c>
      <c r="BU259" s="65" t="s">
        <v>83</v>
      </c>
      <c r="BV259" s="60" t="s">
        <v>95</v>
      </c>
      <c r="BW259" s="67" t="s">
        <v>96</v>
      </c>
      <c r="BX259" s="60">
        <v>8</v>
      </c>
      <c r="BY259" s="15"/>
      <c r="BZ259" s="59"/>
    </row>
    <row r="260" spans="1:78">
      <c r="A260" s="4" t="s">
        <v>76</v>
      </c>
      <c r="B260" s="4">
        <v>259</v>
      </c>
      <c r="C260" s="59"/>
      <c r="D260" s="4" t="str">
        <f t="shared" si="48"/>
        <v>NIDIA BEDOYA LORA
/JUAN PABLO GARCIA BEDOYA/SANTIAGO LOPEZ JIMENEZ</v>
      </c>
      <c r="E260" s="60" t="s">
        <v>2051</v>
      </c>
      <c r="F260" s="5" t="s">
        <v>78</v>
      </c>
      <c r="G260" s="5" t="s">
        <v>165</v>
      </c>
      <c r="H260" s="5" t="s">
        <v>78</v>
      </c>
      <c r="I260" s="60" t="s">
        <v>1207</v>
      </c>
      <c r="J260" s="59">
        <v>3222</v>
      </c>
      <c r="K260" s="58">
        <v>46049</v>
      </c>
      <c r="L260" s="59">
        <v>3907</v>
      </c>
      <c r="M260" s="63">
        <v>91</v>
      </c>
      <c r="N260" s="10">
        <f>+VLOOKUP(M260,Hoja1!A:B,2,0)</f>
        <v>46050</v>
      </c>
      <c r="O260" s="58" t="s">
        <v>2113</v>
      </c>
      <c r="P260" s="11" t="s">
        <v>2114</v>
      </c>
      <c r="Q260" s="18" t="s">
        <v>83</v>
      </c>
      <c r="R260" s="4" t="str">
        <f t="shared" si="49"/>
        <v>PERSONA NATURAL</v>
      </c>
      <c r="S260" s="59">
        <v>43818841</v>
      </c>
      <c r="T260" s="59" t="s">
        <v>2115</v>
      </c>
      <c r="U260" s="61" t="s">
        <v>84</v>
      </c>
      <c r="V260" s="58">
        <v>45556</v>
      </c>
      <c r="W260" s="58">
        <f t="shared" si="45"/>
        <v>46651</v>
      </c>
      <c r="X260" s="59">
        <v>93151507</v>
      </c>
      <c r="Y260" s="59" t="s">
        <v>2116</v>
      </c>
      <c r="Z260" s="59" t="s">
        <v>2117</v>
      </c>
      <c r="AA260" s="4" t="s">
        <v>149</v>
      </c>
      <c r="AB260" s="4" t="s">
        <v>87</v>
      </c>
      <c r="AC260" s="4" t="s">
        <v>88</v>
      </c>
      <c r="AD260" s="58">
        <v>46051</v>
      </c>
      <c r="AE260" s="58">
        <v>46051</v>
      </c>
      <c r="AF260" s="58">
        <v>46051</v>
      </c>
      <c r="AG260" s="58">
        <v>46295</v>
      </c>
      <c r="AH260" s="10" t="e">
        <f>+VLOOKUP(P260,#REF!,5,0)</f>
        <v>#REF!</v>
      </c>
      <c r="AI260" s="4">
        <f t="shared" si="47"/>
        <v>1</v>
      </c>
      <c r="AJ260" s="58">
        <v>46051</v>
      </c>
      <c r="AK260" s="4">
        <f t="shared" si="50"/>
        <v>0</v>
      </c>
      <c r="AL260" s="4">
        <f>(YEAR(AG260)-YEAR(AF260))*360 + (MONTH(AG260)-MONTH(AF260))*30 + (DAY(AG260)-DAY(AF260))+1</f>
        <v>242</v>
      </c>
      <c r="AM260" s="12">
        <f>+VLOOKUP(AA260,Honorarios!A:B,2,0)</f>
        <v>5846908</v>
      </c>
      <c r="AN260" s="12">
        <f t="shared" si="52"/>
        <v>47165057.86666666</v>
      </c>
      <c r="AO260" s="59">
        <v>9240298</v>
      </c>
      <c r="AP260" s="62">
        <v>47165058</v>
      </c>
      <c r="AQ260" s="63" t="s">
        <v>83</v>
      </c>
      <c r="AR260" s="64">
        <v>0</v>
      </c>
      <c r="AS260" s="63" t="s">
        <v>83</v>
      </c>
      <c r="AT260" s="64">
        <v>0</v>
      </c>
      <c r="AU260" s="63" t="s">
        <v>83</v>
      </c>
      <c r="AV260" s="64">
        <v>0</v>
      </c>
      <c r="AW260" s="63" t="s">
        <v>83</v>
      </c>
      <c r="AX260" s="64">
        <v>0</v>
      </c>
      <c r="AY260" s="63" t="s">
        <v>83</v>
      </c>
      <c r="AZ260" s="64">
        <v>0</v>
      </c>
      <c r="BA260" s="63" t="s">
        <v>83</v>
      </c>
      <c r="BB260" s="64">
        <v>0</v>
      </c>
      <c r="BC260" s="63" t="s">
        <v>83</v>
      </c>
      <c r="BD260" s="64">
        <v>0</v>
      </c>
      <c r="BE260" s="13">
        <f t="shared" si="53"/>
        <v>47165058</v>
      </c>
      <c r="BF260" s="59">
        <v>7201407968</v>
      </c>
      <c r="BG260" s="58">
        <v>46049</v>
      </c>
      <c r="BH260" s="59">
        <v>8201408050</v>
      </c>
      <c r="BI260" s="58">
        <v>46051</v>
      </c>
      <c r="BJ260" s="4" t="s">
        <v>89</v>
      </c>
      <c r="BK260" s="4" t="s">
        <v>90</v>
      </c>
      <c r="BL260" s="14" t="s">
        <v>91</v>
      </c>
      <c r="BM260" s="11">
        <f>+VLOOKUP(BL260,Supervisores!A:B,2,0)</f>
        <v>98552967</v>
      </c>
      <c r="BN260" s="16" t="s">
        <v>2118</v>
      </c>
      <c r="BO260" s="16" t="s">
        <v>2119</v>
      </c>
      <c r="BP260" s="58">
        <v>46058</v>
      </c>
      <c r="BQ260" s="65" t="s">
        <v>83</v>
      </c>
      <c r="BR260" s="112" t="s">
        <v>83</v>
      </c>
      <c r="BS260" s="65" t="s">
        <v>83</v>
      </c>
      <c r="BT260" s="65" t="s">
        <v>83</v>
      </c>
      <c r="BU260" s="65" t="s">
        <v>83</v>
      </c>
      <c r="BV260" s="60" t="s">
        <v>95</v>
      </c>
      <c r="BW260" s="67" t="s">
        <v>96</v>
      </c>
      <c r="BX260" s="60">
        <v>8</v>
      </c>
      <c r="BY260" s="16" t="s">
        <v>2120</v>
      </c>
      <c r="BZ260" s="59"/>
    </row>
    <row r="261" spans="1:78">
      <c r="A261" s="4" t="s">
        <v>76</v>
      </c>
      <c r="B261" s="4">
        <v>260</v>
      </c>
      <c r="C261" s="59"/>
      <c r="D261" s="4" t="str">
        <f t="shared" si="48"/>
        <v>NIDIA BEDOYA LORA
/JUAN PABLO GARCIA BEDOYA/SANTIAGO LOPEZ JIMENEZ</v>
      </c>
      <c r="E261" s="60" t="s">
        <v>2051</v>
      </c>
      <c r="F261" s="5" t="s">
        <v>78</v>
      </c>
      <c r="G261" s="5" t="s">
        <v>165</v>
      </c>
      <c r="H261" s="5" t="s">
        <v>78</v>
      </c>
      <c r="I261" s="60" t="s">
        <v>1207</v>
      </c>
      <c r="J261" s="59">
        <v>3223</v>
      </c>
      <c r="K261" s="58">
        <v>46049</v>
      </c>
      <c r="L261" s="59">
        <v>3908</v>
      </c>
      <c r="M261" s="63">
        <v>91</v>
      </c>
      <c r="N261" s="10">
        <f>+VLOOKUP(M261,Hoja1!A:B,2,0)</f>
        <v>46050</v>
      </c>
      <c r="O261" s="58" t="s">
        <v>2121</v>
      </c>
      <c r="P261" s="11" t="s">
        <v>2122</v>
      </c>
      <c r="Q261" s="18" t="s">
        <v>83</v>
      </c>
      <c r="R261" s="4" t="str">
        <f t="shared" si="49"/>
        <v>PERSONA NATURAL</v>
      </c>
      <c r="S261" s="59">
        <v>43999369</v>
      </c>
      <c r="T261" s="59" t="s">
        <v>2123</v>
      </c>
      <c r="U261" s="61" t="s">
        <v>84</v>
      </c>
      <c r="V261" s="58">
        <v>45433</v>
      </c>
      <c r="W261" s="58">
        <f t="shared" si="45"/>
        <v>46528</v>
      </c>
      <c r="X261" s="59">
        <v>93151507</v>
      </c>
      <c r="Y261" s="59" t="s">
        <v>1573</v>
      </c>
      <c r="Z261" s="59" t="s">
        <v>2124</v>
      </c>
      <c r="AA261" s="4" t="s">
        <v>426</v>
      </c>
      <c r="AB261" s="4" t="s">
        <v>87</v>
      </c>
      <c r="AC261" s="4" t="s">
        <v>760</v>
      </c>
      <c r="AD261" s="58">
        <v>46051</v>
      </c>
      <c r="AE261" s="58">
        <v>46051</v>
      </c>
      <c r="AF261" s="58">
        <v>46051</v>
      </c>
      <c r="AG261" s="58">
        <v>46295</v>
      </c>
      <c r="AH261" s="10" t="e">
        <f>+VLOOKUP(P261,#REF!,5,0)</f>
        <v>#REF!</v>
      </c>
      <c r="AI261" s="4">
        <f t="shared" si="47"/>
        <v>1</v>
      </c>
      <c r="AJ261" s="58">
        <v>46051</v>
      </c>
      <c r="AK261" s="4">
        <f t="shared" si="50"/>
        <v>0</v>
      </c>
      <c r="AL261" s="4">
        <f t="shared" si="51"/>
        <v>242</v>
      </c>
      <c r="AM261" s="12">
        <f>+VLOOKUP(AA261,Honorarios!A:B,2,0)</f>
        <v>2981213</v>
      </c>
      <c r="AN261" s="12">
        <f>+AM261/30*AL261</f>
        <v>24048451.533333331</v>
      </c>
      <c r="AO261" s="59">
        <v>9240301</v>
      </c>
      <c r="AP261" s="62">
        <v>24048452</v>
      </c>
      <c r="AQ261" s="63" t="s">
        <v>83</v>
      </c>
      <c r="AR261" s="64">
        <v>0</v>
      </c>
      <c r="AS261" s="63" t="s">
        <v>83</v>
      </c>
      <c r="AT261" s="64">
        <v>0</v>
      </c>
      <c r="AU261" s="63" t="s">
        <v>83</v>
      </c>
      <c r="AV261" s="64">
        <v>0</v>
      </c>
      <c r="AW261" s="63" t="s">
        <v>83</v>
      </c>
      <c r="AX261" s="64">
        <v>0</v>
      </c>
      <c r="AY261" s="63" t="s">
        <v>83</v>
      </c>
      <c r="AZ261" s="64">
        <v>0</v>
      </c>
      <c r="BA261" s="63" t="s">
        <v>83</v>
      </c>
      <c r="BB261" s="64">
        <v>0</v>
      </c>
      <c r="BC261" s="63" t="s">
        <v>83</v>
      </c>
      <c r="BD261" s="64">
        <v>0</v>
      </c>
      <c r="BE261" s="13">
        <f t="shared" si="53"/>
        <v>24048452</v>
      </c>
      <c r="BF261" s="59">
        <v>7201407969</v>
      </c>
      <c r="BG261" s="58">
        <v>46049</v>
      </c>
      <c r="BH261" s="59">
        <v>8201408051</v>
      </c>
      <c r="BI261" s="58">
        <v>46051</v>
      </c>
      <c r="BJ261" s="4" t="s">
        <v>89</v>
      </c>
      <c r="BK261" s="4" t="s">
        <v>90</v>
      </c>
      <c r="BL261" s="14" t="s">
        <v>393</v>
      </c>
      <c r="BM261" s="11">
        <f>+VLOOKUP(BL261,Supervisores!A:B,2,0)</f>
        <v>43420806</v>
      </c>
      <c r="BN261" s="16" t="s">
        <v>2125</v>
      </c>
      <c r="BO261" s="16" t="s">
        <v>2126</v>
      </c>
      <c r="BP261" s="58">
        <v>46058</v>
      </c>
      <c r="BQ261" s="65" t="s">
        <v>83</v>
      </c>
      <c r="BR261" s="112" t="s">
        <v>83</v>
      </c>
      <c r="BS261" s="65" t="s">
        <v>83</v>
      </c>
      <c r="BT261" s="65" t="s">
        <v>83</v>
      </c>
      <c r="BU261" s="65" t="s">
        <v>83</v>
      </c>
      <c r="BV261" s="60" t="s">
        <v>95</v>
      </c>
      <c r="BW261" s="67" t="s">
        <v>96</v>
      </c>
      <c r="BX261" s="60">
        <v>8</v>
      </c>
      <c r="BY261" s="15"/>
      <c r="BZ261" s="59"/>
    </row>
    <row r="262" spans="1:78">
      <c r="A262" s="4" t="s">
        <v>76</v>
      </c>
      <c r="B262" s="4">
        <v>261</v>
      </c>
      <c r="C262" s="59"/>
      <c r="D262" s="4" t="str">
        <f t="shared" si="48"/>
        <v>NIDIA BEDOYA LORA
/SALVADOR ENRIQUE IREGUI LOTERO/GLADYS ENITH ARREDONDO</v>
      </c>
      <c r="E262" s="60" t="s">
        <v>2051</v>
      </c>
      <c r="F262" s="5" t="s">
        <v>78</v>
      </c>
      <c r="G262" s="5" t="s">
        <v>289</v>
      </c>
      <c r="H262" s="5" t="s">
        <v>78</v>
      </c>
      <c r="I262" s="60" t="s">
        <v>362</v>
      </c>
      <c r="J262" s="59">
        <v>3044</v>
      </c>
      <c r="K262" s="58">
        <v>46028</v>
      </c>
      <c r="L262" s="59">
        <v>3909</v>
      </c>
      <c r="M262" s="63">
        <v>88</v>
      </c>
      <c r="N262" s="10">
        <f>+VLOOKUP(M262,Hoja1!A:B,2,0)</f>
        <v>46029</v>
      </c>
      <c r="O262" s="58" t="s">
        <v>2127</v>
      </c>
      <c r="P262" s="11" t="s">
        <v>2128</v>
      </c>
      <c r="Q262" s="18" t="s">
        <v>83</v>
      </c>
      <c r="R262" s="4" t="str">
        <f t="shared" si="49"/>
        <v>PERSONA NATURAL</v>
      </c>
      <c r="S262" s="59">
        <v>1098670270</v>
      </c>
      <c r="T262" s="59" t="s">
        <v>2129</v>
      </c>
      <c r="U262" s="61" t="s">
        <v>84</v>
      </c>
      <c r="V262" s="58">
        <v>45980</v>
      </c>
      <c r="W262" s="58">
        <f t="shared" si="45"/>
        <v>47076</v>
      </c>
      <c r="X262" s="59">
        <v>93151507</v>
      </c>
      <c r="Y262" s="59" t="s">
        <v>2130</v>
      </c>
      <c r="Z262" s="59" t="s">
        <v>2131</v>
      </c>
      <c r="AA262" s="4" t="s">
        <v>86</v>
      </c>
      <c r="AB262" s="4" t="s">
        <v>367</v>
      </c>
      <c r="AC262" s="4" t="s">
        <v>368</v>
      </c>
      <c r="AD262" s="58">
        <v>46052</v>
      </c>
      <c r="AE262" s="58">
        <v>46052</v>
      </c>
      <c r="AF262" s="58">
        <v>46052</v>
      </c>
      <c r="AG262" s="58">
        <v>46295</v>
      </c>
      <c r="AH262" s="10" t="e">
        <f>+VLOOKUP(P262,#REF!,5,0)</f>
        <v>#REF!</v>
      </c>
      <c r="AI262" s="4">
        <f t="shared" si="47"/>
        <v>23</v>
      </c>
      <c r="AJ262" s="58">
        <v>46052</v>
      </c>
      <c r="AK262" s="4">
        <f t="shared" si="50"/>
        <v>0</v>
      </c>
      <c r="AL262" s="4">
        <f t="shared" si="51"/>
        <v>241</v>
      </c>
      <c r="AM262" s="12">
        <f>+VLOOKUP(AA262,Honorarios!A:B,2,0)</f>
        <v>7308240</v>
      </c>
      <c r="AN262" s="12">
        <f t="shared" si="52"/>
        <v>58709528</v>
      </c>
      <c r="AO262" s="59">
        <v>9240302</v>
      </c>
      <c r="AP262" s="62">
        <v>58709528</v>
      </c>
      <c r="AQ262" s="63" t="s">
        <v>83</v>
      </c>
      <c r="AR262" s="64">
        <v>0</v>
      </c>
      <c r="AS262" s="63" t="s">
        <v>83</v>
      </c>
      <c r="AT262" s="64">
        <v>0</v>
      </c>
      <c r="AU262" s="63" t="s">
        <v>83</v>
      </c>
      <c r="AV262" s="64">
        <v>0</v>
      </c>
      <c r="AW262" s="63" t="s">
        <v>83</v>
      </c>
      <c r="AX262" s="64">
        <v>0</v>
      </c>
      <c r="AY262" s="63" t="s">
        <v>83</v>
      </c>
      <c r="AZ262" s="64">
        <v>0</v>
      </c>
      <c r="BA262" s="63" t="s">
        <v>83</v>
      </c>
      <c r="BB262" s="64">
        <v>0</v>
      </c>
      <c r="BC262" s="63" t="s">
        <v>83</v>
      </c>
      <c r="BD262" s="64">
        <v>0</v>
      </c>
      <c r="BE262" s="13">
        <f t="shared" si="53"/>
        <v>58709528</v>
      </c>
      <c r="BF262" s="59">
        <v>7201407811</v>
      </c>
      <c r="BG262" s="58">
        <v>46029</v>
      </c>
      <c r="BH262" s="59">
        <v>8201408053</v>
      </c>
      <c r="BI262" s="58">
        <v>46052</v>
      </c>
      <c r="BJ262" s="4" t="s">
        <v>89</v>
      </c>
      <c r="BK262" s="4" t="s">
        <v>90</v>
      </c>
      <c r="BL262" s="14" t="s">
        <v>343</v>
      </c>
      <c r="BM262" s="11">
        <f>+VLOOKUP(BL262,Supervisores!A:B,2,0)</f>
        <v>52725332</v>
      </c>
      <c r="BN262" s="16" t="s">
        <v>2132</v>
      </c>
      <c r="BO262" s="16" t="s">
        <v>2133</v>
      </c>
      <c r="BP262" s="58">
        <v>46058</v>
      </c>
      <c r="BQ262" s="65">
        <v>46052</v>
      </c>
      <c r="BR262" s="112" t="s">
        <v>2134</v>
      </c>
      <c r="BS262" s="65">
        <v>46052</v>
      </c>
      <c r="BT262" s="65">
        <v>46482</v>
      </c>
      <c r="BU262" s="65">
        <v>46052</v>
      </c>
      <c r="BV262" s="60" t="s">
        <v>95</v>
      </c>
      <c r="BW262" s="67" t="s">
        <v>96</v>
      </c>
      <c r="BX262" s="60">
        <v>10</v>
      </c>
      <c r="BY262" s="16" t="s">
        <v>2135</v>
      </c>
      <c r="BZ262" s="59" t="s">
        <v>1612</v>
      </c>
    </row>
    <row r="263" spans="1:78" hidden="1">
      <c r="A263" s="4" t="s">
        <v>76</v>
      </c>
      <c r="B263" s="4">
        <v>262</v>
      </c>
      <c r="C263" s="59"/>
      <c r="D263" s="4" t="str">
        <f t="shared" si="48"/>
        <v>NIDIA BEDOYA LORA
MARIA FERNANDA PEREZYUDY ANDREA CAICEDO PEREZ</v>
      </c>
      <c r="E263" s="60" t="s">
        <v>2051</v>
      </c>
      <c r="F263" s="5"/>
      <c r="G263" s="5" t="s">
        <v>187</v>
      </c>
      <c r="H263" s="5"/>
      <c r="I263" s="60" t="s">
        <v>200</v>
      </c>
      <c r="J263" s="59">
        <v>3226</v>
      </c>
      <c r="K263" s="58">
        <v>46063</v>
      </c>
      <c r="L263" s="59">
        <v>3912</v>
      </c>
      <c r="M263" s="63" t="s">
        <v>2136</v>
      </c>
      <c r="N263" s="10">
        <v>46064</v>
      </c>
      <c r="O263" s="58" t="s">
        <v>2137</v>
      </c>
      <c r="P263" s="11" t="s">
        <v>2138</v>
      </c>
      <c r="Q263" s="18" t="s">
        <v>83</v>
      </c>
      <c r="R263" s="4" t="str">
        <f t="shared" si="49"/>
        <v>PERSONA JURIDICA</v>
      </c>
      <c r="S263" s="63" t="s">
        <v>1874</v>
      </c>
      <c r="T263" s="59" t="s">
        <v>2139</v>
      </c>
      <c r="U263" s="61" t="s">
        <v>83</v>
      </c>
      <c r="V263" s="107" t="s">
        <v>83</v>
      </c>
      <c r="W263" s="107" t="s">
        <v>83</v>
      </c>
      <c r="X263" s="59" t="s">
        <v>2140</v>
      </c>
      <c r="Y263" s="59" t="s">
        <v>2141</v>
      </c>
      <c r="Z263" s="59" t="s">
        <v>2142</v>
      </c>
      <c r="AA263" s="4" t="s">
        <v>83</v>
      </c>
      <c r="AB263" s="4" t="s">
        <v>367</v>
      </c>
      <c r="AC263" s="4" t="s">
        <v>202</v>
      </c>
      <c r="AD263" s="58">
        <v>46077</v>
      </c>
      <c r="AE263" s="58">
        <v>46076</v>
      </c>
      <c r="AF263" s="58">
        <v>46082</v>
      </c>
      <c r="AG263" s="58">
        <v>46387</v>
      </c>
      <c r="AH263" s="10" t="e">
        <f>+VLOOKUP(P263,#REF!,5,0)</f>
        <v>#REF!</v>
      </c>
      <c r="AI263" s="4">
        <f t="shared" si="47"/>
        <v>13</v>
      </c>
      <c r="AJ263" s="58">
        <v>46076</v>
      </c>
      <c r="AK263" s="4">
        <f t="shared" si="50"/>
        <v>8</v>
      </c>
      <c r="AL263" s="4">
        <f>(YEAR(AG263)-YEAR(AF263))*360 + (MONTH(AG263)-MONTH(AF263))*30 + (DAY(AG263)-DAY(AF263))</f>
        <v>300</v>
      </c>
      <c r="AM263" s="12" t="e">
        <f>+VLOOKUP(AA263,Honorarios!A:B,2,0)</f>
        <v>#N/A</v>
      </c>
      <c r="AN263" s="12">
        <v>16231005</v>
      </c>
      <c r="AO263" s="59">
        <v>9240298</v>
      </c>
      <c r="AP263" s="62">
        <v>16231005</v>
      </c>
      <c r="AQ263" s="63" t="s">
        <v>83</v>
      </c>
      <c r="AR263" s="64">
        <v>0</v>
      </c>
      <c r="AS263" s="63" t="s">
        <v>83</v>
      </c>
      <c r="AT263" s="64">
        <v>0</v>
      </c>
      <c r="AU263" s="63" t="s">
        <v>83</v>
      </c>
      <c r="AV263" s="64">
        <v>0</v>
      </c>
      <c r="AW263" s="63" t="s">
        <v>83</v>
      </c>
      <c r="AX263" s="64">
        <v>0</v>
      </c>
      <c r="AY263" s="63" t="s">
        <v>83</v>
      </c>
      <c r="AZ263" s="64">
        <v>0</v>
      </c>
      <c r="BA263" s="63" t="s">
        <v>83</v>
      </c>
      <c r="BB263" s="64">
        <v>0</v>
      </c>
      <c r="BC263" s="63" t="s">
        <v>83</v>
      </c>
      <c r="BD263" s="64">
        <v>0</v>
      </c>
      <c r="BE263" s="13">
        <f t="shared" si="53"/>
        <v>16231005</v>
      </c>
      <c r="BF263" s="59">
        <v>7201407982</v>
      </c>
      <c r="BG263" s="58">
        <v>46064</v>
      </c>
      <c r="BH263" s="59">
        <v>8201408058</v>
      </c>
      <c r="BI263" s="58">
        <v>46076</v>
      </c>
      <c r="BJ263" s="4" t="s">
        <v>2143</v>
      </c>
      <c r="BK263" s="4" t="s">
        <v>90</v>
      </c>
      <c r="BL263" s="14" t="s">
        <v>220</v>
      </c>
      <c r="BM263" s="11">
        <f>+VLOOKUP(BL263,Supervisores!A:B,2,0)</f>
        <v>43617827</v>
      </c>
      <c r="BN263" s="16" t="s">
        <v>2144</v>
      </c>
      <c r="BO263" s="16" t="s">
        <v>2145</v>
      </c>
      <c r="BP263" s="58">
        <v>46118</v>
      </c>
      <c r="BQ263" s="65">
        <v>46079</v>
      </c>
      <c r="BR263" s="112" t="s">
        <v>2146</v>
      </c>
      <c r="BS263" s="65">
        <v>46104</v>
      </c>
      <c r="BT263" s="65">
        <v>46568</v>
      </c>
      <c r="BU263" s="65">
        <v>46079</v>
      </c>
      <c r="BV263" s="60" t="s">
        <v>95</v>
      </c>
      <c r="BW263" s="67" t="s">
        <v>96</v>
      </c>
      <c r="BX263" s="60">
        <v>13</v>
      </c>
      <c r="BY263" s="16" t="s">
        <v>2147</v>
      </c>
      <c r="BZ263" s="59" t="s">
        <v>2148</v>
      </c>
    </row>
    <row r="264" spans="1:78" hidden="1">
      <c r="A264" s="4" t="s">
        <v>76</v>
      </c>
      <c r="B264" s="4">
        <v>263</v>
      </c>
      <c r="C264" s="59"/>
      <c r="D264" s="4" t="str">
        <f t="shared" si="48"/>
        <v>MARLY CARDONA QUINTERO/JUAN PABLO GARCIA BEDOYA/MARIA TRINIDAD MARIN GALLO</v>
      </c>
      <c r="E264" s="60" t="s">
        <v>153</v>
      </c>
      <c r="F264" s="5" t="s">
        <v>78</v>
      </c>
      <c r="G264" s="5" t="s">
        <v>165</v>
      </c>
      <c r="H264" s="5" t="s">
        <v>78</v>
      </c>
      <c r="I264" s="60" t="s">
        <v>393</v>
      </c>
      <c r="J264" s="59">
        <v>3225</v>
      </c>
      <c r="K264" s="58">
        <v>46063</v>
      </c>
      <c r="L264" s="59">
        <v>3911</v>
      </c>
      <c r="M264" s="63" t="s">
        <v>2136</v>
      </c>
      <c r="N264" s="10">
        <v>46064</v>
      </c>
      <c r="O264" s="58" t="s">
        <v>2149</v>
      </c>
      <c r="P264" s="11" t="s">
        <v>2150</v>
      </c>
      <c r="Q264" s="18" t="s">
        <v>2151</v>
      </c>
      <c r="R264" s="4" t="str">
        <f t="shared" si="49"/>
        <v>PERSONA JURIDICA</v>
      </c>
      <c r="S264" s="63" t="s">
        <v>2152</v>
      </c>
      <c r="T264" s="59" t="s">
        <v>2153</v>
      </c>
      <c r="U264" s="61" t="s">
        <v>83</v>
      </c>
      <c r="V264" s="107" t="s">
        <v>83</v>
      </c>
      <c r="W264" s="107" t="s">
        <v>83</v>
      </c>
      <c r="X264" s="59" t="s">
        <v>2154</v>
      </c>
      <c r="Y264" s="59" t="s">
        <v>2155</v>
      </c>
      <c r="Z264" s="59" t="s">
        <v>2156</v>
      </c>
      <c r="AA264" s="4" t="s">
        <v>83</v>
      </c>
      <c r="AB264" s="4" t="s">
        <v>87</v>
      </c>
      <c r="AC264" s="4" t="s">
        <v>392</v>
      </c>
      <c r="AD264" s="58">
        <v>46078</v>
      </c>
      <c r="AE264" s="58">
        <v>46076</v>
      </c>
      <c r="AF264" s="58">
        <v>46082</v>
      </c>
      <c r="AG264" s="58">
        <v>46387</v>
      </c>
      <c r="AH264" s="10" t="e">
        <f>+VLOOKUP(P264,#REF!,5,0)</f>
        <v>#REF!</v>
      </c>
      <c r="AI264" s="4">
        <f t="shared" si="47"/>
        <v>14</v>
      </c>
      <c r="AJ264" s="58">
        <v>46076</v>
      </c>
      <c r="AK264" s="4">
        <f t="shared" si="50"/>
        <v>8</v>
      </c>
      <c r="AL264" s="4">
        <f>(YEAR(AG264)-YEAR(AF264))*360 + (MONTH(AG264)-MONTH(AF264))*30 + (DAY(AG264)-DAY(AF264))</f>
        <v>300</v>
      </c>
      <c r="AM264" s="12" t="e">
        <f>+VLOOKUP(AA264,Honorarios!A:B,2,0)</f>
        <v>#N/A</v>
      </c>
      <c r="AN264" s="12">
        <v>8128008</v>
      </c>
      <c r="AO264" s="59">
        <v>9000000</v>
      </c>
      <c r="AP264" s="62">
        <v>596861</v>
      </c>
      <c r="AQ264" s="63">
        <v>9240298</v>
      </c>
      <c r="AR264" s="64">
        <v>7531147</v>
      </c>
      <c r="AS264" s="63" t="s">
        <v>83</v>
      </c>
      <c r="AT264" s="64">
        <v>0</v>
      </c>
      <c r="AU264" s="63" t="s">
        <v>83</v>
      </c>
      <c r="AV264" s="64">
        <v>0</v>
      </c>
      <c r="AW264" s="63" t="s">
        <v>83</v>
      </c>
      <c r="AX264" s="64">
        <v>0</v>
      </c>
      <c r="AY264" s="63" t="s">
        <v>83</v>
      </c>
      <c r="AZ264" s="64">
        <v>0</v>
      </c>
      <c r="BA264" s="63" t="s">
        <v>83</v>
      </c>
      <c r="BB264" s="64">
        <v>0</v>
      </c>
      <c r="BC264" s="63" t="s">
        <v>83</v>
      </c>
      <c r="BD264" s="64">
        <v>0</v>
      </c>
      <c r="BE264" s="13">
        <f t="shared" si="53"/>
        <v>8128008</v>
      </c>
      <c r="BF264" s="59">
        <v>7201407980</v>
      </c>
      <c r="BG264" s="58">
        <v>46063</v>
      </c>
      <c r="BH264" s="59">
        <v>8201408059</v>
      </c>
      <c r="BI264" s="58">
        <v>46076</v>
      </c>
      <c r="BJ264" s="4" t="s">
        <v>2143</v>
      </c>
      <c r="BK264" s="4" t="s">
        <v>90</v>
      </c>
      <c r="BL264" s="14" t="s">
        <v>393</v>
      </c>
      <c r="BM264" s="11">
        <f>+VLOOKUP(BL264,Supervisores!A:B,2,0)</f>
        <v>43420806</v>
      </c>
      <c r="BN264" s="16" t="s">
        <v>2157</v>
      </c>
      <c r="BO264" s="16" t="s">
        <v>2158</v>
      </c>
      <c r="BP264" s="58">
        <v>46118</v>
      </c>
      <c r="BQ264" s="65">
        <v>46079</v>
      </c>
      <c r="BR264" s="112" t="s">
        <v>2146</v>
      </c>
      <c r="BS264" s="65">
        <v>46080</v>
      </c>
      <c r="BT264" s="65" t="s">
        <v>2159</v>
      </c>
      <c r="BU264" s="65">
        <v>46080</v>
      </c>
      <c r="BV264" s="60" t="s">
        <v>95</v>
      </c>
      <c r="BW264" s="67" t="s">
        <v>96</v>
      </c>
      <c r="BX264" s="60">
        <v>13</v>
      </c>
      <c r="BY264" s="15"/>
      <c r="BZ264" s="59" t="s">
        <v>2160</v>
      </c>
    </row>
    <row r="265" spans="1:78" hidden="1">
      <c r="A265" s="4" t="s">
        <v>76</v>
      </c>
      <c r="B265" s="4">
        <v>264</v>
      </c>
      <c r="C265" s="59"/>
      <c r="D265" s="4" t="str">
        <f t="shared" si="48"/>
        <v>JOHNATTAN STEVEN OROZCO/JUAN PABLO GARCIA BEDOYA/LUIS EMILIO FORONDA PEREZ</v>
      </c>
      <c r="E265" s="60" t="s">
        <v>77</v>
      </c>
      <c r="F265" s="5" t="s">
        <v>78</v>
      </c>
      <c r="G265" s="5" t="s">
        <v>165</v>
      </c>
      <c r="H265" s="5" t="s">
        <v>78</v>
      </c>
      <c r="I265" s="60" t="s">
        <v>848</v>
      </c>
      <c r="J265" s="59">
        <v>3224</v>
      </c>
      <c r="K265" s="58">
        <v>46062</v>
      </c>
      <c r="L265" s="59">
        <v>3910</v>
      </c>
      <c r="M265" s="63">
        <v>92</v>
      </c>
      <c r="N265" s="10">
        <v>46062</v>
      </c>
      <c r="O265" s="164" t="s">
        <v>83</v>
      </c>
      <c r="P265" s="11" t="s">
        <v>2161</v>
      </c>
      <c r="Q265" s="18" t="s">
        <v>83</v>
      </c>
      <c r="R265" s="4" t="str">
        <f t="shared" si="49"/>
        <v>PERSONA JURIDICA</v>
      </c>
      <c r="S265" s="63" t="s">
        <v>2162</v>
      </c>
      <c r="T265" s="59" t="s">
        <v>2163</v>
      </c>
      <c r="U265" s="61" t="s">
        <v>83</v>
      </c>
      <c r="V265" s="107" t="s">
        <v>83</v>
      </c>
      <c r="W265" s="107" t="s">
        <v>83</v>
      </c>
      <c r="X265" s="59" t="s">
        <v>2164</v>
      </c>
      <c r="Y265" s="59" t="s">
        <v>2165</v>
      </c>
      <c r="Z265" s="59" t="s">
        <v>2166</v>
      </c>
      <c r="AA265" s="4" t="s">
        <v>83</v>
      </c>
      <c r="AB265" s="4" t="s">
        <v>87</v>
      </c>
      <c r="AC265" s="4" t="s">
        <v>88</v>
      </c>
      <c r="AD265" s="58">
        <v>46083</v>
      </c>
      <c r="AE265" s="58">
        <v>46063</v>
      </c>
      <c r="AF265" s="58">
        <v>46083</v>
      </c>
      <c r="AG265" s="58">
        <v>46387</v>
      </c>
      <c r="AH265" s="10" t="e">
        <f>+VLOOKUP(P265,#REF!,5,0)</f>
        <v>#REF!</v>
      </c>
      <c r="AI265" s="4">
        <f t="shared" si="47"/>
        <v>23</v>
      </c>
      <c r="AJ265" s="58">
        <v>46083</v>
      </c>
      <c r="AK265" s="4">
        <f t="shared" si="50"/>
        <v>0</v>
      </c>
      <c r="AL265" s="4">
        <f t="shared" si="51"/>
        <v>300</v>
      </c>
      <c r="AM265" s="12" t="e">
        <f>+VLOOKUP(AA265,Honorarios!A:B,2,0)</f>
        <v>#N/A</v>
      </c>
      <c r="AN265" s="131">
        <v>1213052479.6199999</v>
      </c>
      <c r="AO265" s="59">
        <v>9240298</v>
      </c>
      <c r="AP265" s="62">
        <f>193331328+55820516</f>
        <v>249151844</v>
      </c>
      <c r="AQ265" s="63">
        <v>9240301</v>
      </c>
      <c r="AR265" s="64">
        <f>784387040+ 143603335+35910261</f>
        <v>963900636</v>
      </c>
      <c r="AS265" s="63" t="s">
        <v>83</v>
      </c>
      <c r="AT265" s="64">
        <v>0</v>
      </c>
      <c r="AU265" s="63" t="s">
        <v>83</v>
      </c>
      <c r="AV265" s="64">
        <v>0</v>
      </c>
      <c r="AW265" s="63" t="s">
        <v>83</v>
      </c>
      <c r="AX265" s="64">
        <v>0</v>
      </c>
      <c r="AY265" s="63" t="s">
        <v>83</v>
      </c>
      <c r="AZ265" s="64">
        <v>0</v>
      </c>
      <c r="BA265" s="63" t="s">
        <v>83</v>
      </c>
      <c r="BB265" s="64">
        <v>0</v>
      </c>
      <c r="BC265" s="63" t="s">
        <v>83</v>
      </c>
      <c r="BD265" s="64">
        <v>0</v>
      </c>
      <c r="BE265" s="13">
        <f t="shared" si="53"/>
        <v>1213052480</v>
      </c>
      <c r="BF265" s="59">
        <v>7201407978</v>
      </c>
      <c r="BG265" s="58">
        <v>46062</v>
      </c>
      <c r="BH265" s="59">
        <v>8201408060</v>
      </c>
      <c r="BI265" s="58">
        <v>46081</v>
      </c>
      <c r="BJ265" s="4" t="s">
        <v>2167</v>
      </c>
      <c r="BK265" s="4" t="s">
        <v>90</v>
      </c>
      <c r="BL265" s="14" t="s">
        <v>393</v>
      </c>
      <c r="BM265" s="11">
        <f>+VLOOKUP(BL265,Supervisores!A:B,2,0)</f>
        <v>43420806</v>
      </c>
      <c r="BN265" s="16" t="s">
        <v>2168</v>
      </c>
      <c r="BO265" s="16" t="s">
        <v>2169</v>
      </c>
      <c r="BP265" s="58">
        <v>46118</v>
      </c>
      <c r="BQ265" s="65">
        <v>46083</v>
      </c>
      <c r="BR265" s="112">
        <v>102942</v>
      </c>
      <c r="BS265" s="65">
        <v>46081</v>
      </c>
      <c r="BT265" s="65">
        <v>47483</v>
      </c>
      <c r="BU265" s="65">
        <v>46085</v>
      </c>
      <c r="BV265" s="60" t="s">
        <v>95</v>
      </c>
      <c r="BW265" s="67" t="s">
        <v>96</v>
      </c>
      <c r="BX265" s="60">
        <v>12</v>
      </c>
      <c r="BY265" s="15"/>
      <c r="BZ265" s="59" t="s">
        <v>2167</v>
      </c>
    </row>
    <row r="266" spans="1:78" hidden="1">
      <c r="A266" s="60" t="s">
        <v>153</v>
      </c>
      <c r="B266" s="4">
        <v>265</v>
      </c>
      <c r="C266" s="59"/>
      <c r="D266" s="4" t="str">
        <f t="shared" si="48"/>
        <v>MARLY CARDONA QUINTERO/MARÍA NOHEMY ZULETA MONTOYA/OSCAR MENGO</v>
      </c>
      <c r="E266" s="60" t="s">
        <v>153</v>
      </c>
      <c r="F266" s="5" t="s">
        <v>78</v>
      </c>
      <c r="G266" s="60" t="s">
        <v>79</v>
      </c>
      <c r="H266" s="5" t="s">
        <v>78</v>
      </c>
      <c r="I266" s="60" t="s">
        <v>2170</v>
      </c>
      <c r="J266" s="59">
        <v>3228</v>
      </c>
      <c r="K266" s="58">
        <v>46093</v>
      </c>
      <c r="L266" s="59">
        <v>3913</v>
      </c>
      <c r="M266" s="63">
        <v>95</v>
      </c>
      <c r="N266" s="10">
        <v>46094</v>
      </c>
      <c r="O266" s="58" t="s">
        <v>2171</v>
      </c>
      <c r="P266" s="11" t="s">
        <v>2172</v>
      </c>
      <c r="Q266" s="18" t="s">
        <v>83</v>
      </c>
      <c r="R266" s="4" t="str">
        <f t="shared" si="49"/>
        <v>PERSONA JURIDICA</v>
      </c>
      <c r="S266" s="63" t="s">
        <v>2173</v>
      </c>
      <c r="T266" s="59" t="s">
        <v>2174</v>
      </c>
      <c r="U266" s="61" t="s">
        <v>83</v>
      </c>
      <c r="V266" s="107" t="s">
        <v>83</v>
      </c>
      <c r="W266" s="107" t="s">
        <v>83</v>
      </c>
      <c r="X266" s="59" t="s">
        <v>2175</v>
      </c>
      <c r="Y266" s="59" t="s">
        <v>2176</v>
      </c>
      <c r="Z266" s="59" t="s">
        <v>2177</v>
      </c>
      <c r="AA266" s="4" t="s">
        <v>83</v>
      </c>
      <c r="AB266" s="4" t="s">
        <v>87</v>
      </c>
      <c r="AC266" s="4" t="s">
        <v>267</v>
      </c>
      <c r="AD266" s="58">
        <v>46107</v>
      </c>
      <c r="AE266" s="58">
        <v>46097</v>
      </c>
      <c r="AF266" s="58">
        <v>46108</v>
      </c>
      <c r="AG266" s="58">
        <v>46387</v>
      </c>
      <c r="AH266" s="10" t="e">
        <f>+VLOOKUP(P266,#REF!,5,0)</f>
        <v>#REF!</v>
      </c>
      <c r="AI266" s="4">
        <f t="shared" si="47"/>
        <v>13</v>
      </c>
      <c r="AJ266" s="58">
        <v>46099</v>
      </c>
      <c r="AK266" s="4">
        <f t="shared" si="50"/>
        <v>9</v>
      </c>
      <c r="AL266" s="4">
        <f t="shared" si="51"/>
        <v>275</v>
      </c>
      <c r="AM266" s="12" t="e">
        <f>+VLOOKUP(AA266,Honorarios!A:B,2,0)</f>
        <v>#N/A</v>
      </c>
      <c r="AN266" s="12">
        <v>2620000</v>
      </c>
      <c r="AO266" s="59">
        <v>9240298</v>
      </c>
      <c r="AP266" s="62">
        <v>2380000</v>
      </c>
      <c r="AQ266" s="63">
        <v>9240301</v>
      </c>
      <c r="AR266" s="64">
        <v>240000</v>
      </c>
      <c r="AS266" s="63" t="s">
        <v>83</v>
      </c>
      <c r="AT266" s="64">
        <v>0</v>
      </c>
      <c r="AU266" s="63" t="s">
        <v>83</v>
      </c>
      <c r="AV266" s="64">
        <v>0</v>
      </c>
      <c r="AW266" s="63" t="s">
        <v>83</v>
      </c>
      <c r="AX266" s="64">
        <v>0</v>
      </c>
      <c r="AY266" s="63" t="s">
        <v>83</v>
      </c>
      <c r="AZ266" s="64">
        <v>0</v>
      </c>
      <c r="BA266" s="63" t="s">
        <v>83</v>
      </c>
      <c r="BB266" s="64">
        <v>0</v>
      </c>
      <c r="BC266" s="63" t="s">
        <v>83</v>
      </c>
      <c r="BD266" s="64">
        <v>0</v>
      </c>
      <c r="BE266" s="13">
        <f t="shared" si="53"/>
        <v>2620000</v>
      </c>
      <c r="BF266" s="59">
        <v>7201407986</v>
      </c>
      <c r="BG266" s="58">
        <v>46094</v>
      </c>
      <c r="BH266" s="59">
        <v>8201408065</v>
      </c>
      <c r="BI266" s="58">
        <v>46106</v>
      </c>
      <c r="BJ266" s="4" t="s">
        <v>2143</v>
      </c>
      <c r="BK266" s="4" t="s">
        <v>90</v>
      </c>
      <c r="BL266" s="14" t="s">
        <v>220</v>
      </c>
      <c r="BM266" s="11">
        <f>+VLOOKUP(BL266,Supervisores!A:B,2,0)</f>
        <v>43617827</v>
      </c>
      <c r="BN266" s="16" t="s">
        <v>2178</v>
      </c>
      <c r="BO266" s="16" t="s">
        <v>2179</v>
      </c>
      <c r="BP266" s="58">
        <v>46118</v>
      </c>
      <c r="BQ266" s="65">
        <v>46107</v>
      </c>
      <c r="BR266" s="112" t="s">
        <v>2180</v>
      </c>
      <c r="BS266" s="65">
        <v>46106</v>
      </c>
      <c r="BT266" s="65">
        <v>47483</v>
      </c>
      <c r="BU266" s="65">
        <v>46108</v>
      </c>
      <c r="BV266" s="60" t="s">
        <v>95</v>
      </c>
      <c r="BW266" s="67" t="s">
        <v>96</v>
      </c>
      <c r="BX266" s="60">
        <v>13</v>
      </c>
      <c r="BY266" s="16" t="s">
        <v>2181</v>
      </c>
      <c r="BZ266" s="59" t="s">
        <v>2182</v>
      </c>
    </row>
    <row r="267" spans="1:78" hidden="1">
      <c r="A267" s="4" t="s">
        <v>76</v>
      </c>
      <c r="B267" s="4">
        <v>266</v>
      </c>
      <c r="C267" s="59"/>
      <c r="D267" s="4" t="str">
        <f t="shared" si="48"/>
        <v>MARLY CARDONA QUINTERO/MARÍA NOHEMY ZULETA MONTOYA/CLAUDIA ACOSTA</v>
      </c>
      <c r="E267" s="60" t="s">
        <v>153</v>
      </c>
      <c r="F267" s="5" t="s">
        <v>78</v>
      </c>
      <c r="G267" s="60" t="s">
        <v>79</v>
      </c>
      <c r="H267" s="5" t="s">
        <v>78</v>
      </c>
      <c r="I267" s="60" t="s">
        <v>2183</v>
      </c>
      <c r="J267" s="59">
        <v>3229</v>
      </c>
      <c r="K267" s="58">
        <v>46134</v>
      </c>
      <c r="L267" s="59">
        <v>3915</v>
      </c>
      <c r="M267" s="63">
        <v>98</v>
      </c>
      <c r="N267" s="10">
        <v>46133</v>
      </c>
      <c r="O267" s="10" t="s">
        <v>2184</v>
      </c>
      <c r="P267" s="11" t="s">
        <v>2185</v>
      </c>
      <c r="Q267" s="18" t="s">
        <v>83</v>
      </c>
      <c r="R267" s="4" t="str">
        <f t="shared" si="49"/>
        <v>PERSONA JURIDICA</v>
      </c>
      <c r="S267" s="106" t="s">
        <v>2186</v>
      </c>
      <c r="T267" s="37" t="s">
        <v>2187</v>
      </c>
      <c r="U267" s="61" t="s">
        <v>83</v>
      </c>
      <c r="V267" s="61" t="s">
        <v>83</v>
      </c>
      <c r="W267" s="107" t="s">
        <v>83</v>
      </c>
      <c r="X267" s="59">
        <v>80111600</v>
      </c>
      <c r="Y267" s="59" t="s">
        <v>2188</v>
      </c>
      <c r="Z267" s="59" t="s">
        <v>2189</v>
      </c>
      <c r="AA267" s="4" t="s">
        <v>83</v>
      </c>
      <c r="AB267" s="4" t="s">
        <v>87</v>
      </c>
      <c r="AC267" s="4" t="s">
        <v>392</v>
      </c>
      <c r="AD267" s="58">
        <v>46149</v>
      </c>
      <c r="AE267" s="58">
        <v>46148</v>
      </c>
      <c r="AF267" s="58">
        <v>46150</v>
      </c>
      <c r="AG267" s="58">
        <v>46387</v>
      </c>
      <c r="AH267" s="10" t="e">
        <f>+VLOOKUP(P267,#REF!,5,0)</f>
        <v>#REF!</v>
      </c>
      <c r="AI267" s="4">
        <f t="shared" si="47"/>
        <v>16</v>
      </c>
      <c r="AJ267" s="58">
        <v>46148</v>
      </c>
      <c r="AK267" s="4">
        <f t="shared" si="50"/>
        <v>2</v>
      </c>
      <c r="AL267" s="4">
        <f t="shared" si="51"/>
        <v>234</v>
      </c>
      <c r="AM267" s="12" t="e">
        <f>+VLOOKUP(AA267,Honorarios!A:B,2,0)</f>
        <v>#N/A</v>
      </c>
      <c r="AN267" s="12">
        <v>1642590</v>
      </c>
      <c r="AO267" s="59">
        <v>9000000</v>
      </c>
      <c r="AP267" s="62">
        <v>1642590</v>
      </c>
      <c r="AQ267" s="63" t="s">
        <v>83</v>
      </c>
      <c r="AR267" s="64">
        <v>0</v>
      </c>
      <c r="AS267" s="63" t="s">
        <v>83</v>
      </c>
      <c r="AT267" s="64">
        <v>0</v>
      </c>
      <c r="AU267" s="63" t="s">
        <v>83</v>
      </c>
      <c r="AV267" s="64">
        <v>0</v>
      </c>
      <c r="AW267" s="63" t="s">
        <v>83</v>
      </c>
      <c r="AX267" s="64">
        <v>0</v>
      </c>
      <c r="AY267" s="63" t="s">
        <v>83</v>
      </c>
      <c r="AZ267" s="64">
        <v>0</v>
      </c>
      <c r="BA267" s="63" t="s">
        <v>83</v>
      </c>
      <c r="BB267" s="64">
        <v>0</v>
      </c>
      <c r="BC267" s="63" t="s">
        <v>83</v>
      </c>
      <c r="BD267" s="64">
        <v>0</v>
      </c>
      <c r="BE267" s="13">
        <f t="shared" si="53"/>
        <v>1642590</v>
      </c>
      <c r="BF267" s="59">
        <v>7201407989</v>
      </c>
      <c r="BG267" s="58">
        <v>46134</v>
      </c>
      <c r="BH267" s="59">
        <v>8201408070</v>
      </c>
      <c r="BI267" s="58">
        <v>46149</v>
      </c>
      <c r="BJ267" s="4" t="s">
        <v>2143</v>
      </c>
      <c r="BK267" s="4" t="s">
        <v>2190</v>
      </c>
      <c r="BL267" s="14" t="s">
        <v>393</v>
      </c>
      <c r="BM267" s="11">
        <f>+VLOOKUP(BL267,Supervisores!A:B,2,0)</f>
        <v>43420806</v>
      </c>
      <c r="BN267" s="16" t="s">
        <v>2191</v>
      </c>
      <c r="BO267" s="16" t="s">
        <v>2192</v>
      </c>
      <c r="BP267" s="58">
        <v>46175</v>
      </c>
      <c r="BQ267" s="65">
        <v>46150</v>
      </c>
      <c r="BR267" s="112" t="s">
        <v>2193</v>
      </c>
      <c r="BS267" s="65">
        <v>46150</v>
      </c>
      <c r="BT267" s="65">
        <v>46569</v>
      </c>
      <c r="BU267" s="65">
        <v>46150</v>
      </c>
      <c r="BV267" s="60" t="s">
        <v>95</v>
      </c>
      <c r="BW267" s="67" t="s">
        <v>96</v>
      </c>
      <c r="BX267" s="60">
        <v>13</v>
      </c>
      <c r="BY267" s="15"/>
      <c r="BZ267" s="59" t="s">
        <v>2194</v>
      </c>
    </row>
    <row r="268" spans="1:78" hidden="1">
      <c r="A268" s="37" t="s">
        <v>76</v>
      </c>
      <c r="B268" s="37">
        <v>267</v>
      </c>
      <c r="C268" s="102"/>
      <c r="D268" s="37" t="str">
        <f t="shared" si="48"/>
        <v>NIDIA BEDOYA LORA
/JUAN PABLO GARCIA BEDOYA/MARIA TRINIDAD MARIN</v>
      </c>
      <c r="E268" s="102" t="s">
        <v>2051</v>
      </c>
      <c r="F268" s="37" t="s">
        <v>78</v>
      </c>
      <c r="G268" s="37" t="s">
        <v>165</v>
      </c>
      <c r="H268" s="37" t="s">
        <v>78</v>
      </c>
      <c r="I268" s="102" t="s">
        <v>2195</v>
      </c>
      <c r="J268" s="102">
        <v>3233</v>
      </c>
      <c r="K268" s="113">
        <v>46153</v>
      </c>
      <c r="L268" s="132" t="s">
        <v>83</v>
      </c>
      <c r="M268" s="106" t="s">
        <v>83</v>
      </c>
      <c r="N268" s="133" t="s">
        <v>83</v>
      </c>
      <c r="O268" s="134" t="s">
        <v>2196</v>
      </c>
      <c r="P268" s="103" t="s">
        <v>2197</v>
      </c>
      <c r="Q268" s="111" t="s">
        <v>83</v>
      </c>
      <c r="R268" s="37" t="str">
        <f t="shared" si="49"/>
        <v>PERSONA JURIDICA</v>
      </c>
      <c r="S268" s="106" t="s">
        <v>2198</v>
      </c>
      <c r="T268" s="102" t="s">
        <v>2199</v>
      </c>
      <c r="U268" s="132" t="s">
        <v>83</v>
      </c>
      <c r="V268" s="132" t="s">
        <v>83</v>
      </c>
      <c r="W268" s="107" t="s">
        <v>83</v>
      </c>
      <c r="X268" s="102">
        <v>84131500</v>
      </c>
      <c r="Y268" s="102" t="s">
        <v>2200</v>
      </c>
      <c r="Z268" s="102" t="s">
        <v>2201</v>
      </c>
      <c r="AA268" s="37" t="s">
        <v>83</v>
      </c>
      <c r="AB268" s="37" t="s">
        <v>87</v>
      </c>
      <c r="AC268" s="37" t="s">
        <v>88</v>
      </c>
      <c r="AD268" s="66">
        <v>46162</v>
      </c>
      <c r="AE268" s="113">
        <v>46155</v>
      </c>
      <c r="AF268" s="113">
        <v>46164</v>
      </c>
      <c r="AG268" s="113">
        <v>46792</v>
      </c>
      <c r="AH268" s="10" t="e">
        <f>+VLOOKUP(P268,#REF!,5,0)</f>
        <v>#REF!</v>
      </c>
      <c r="AI268" s="103" t="s">
        <v>83</v>
      </c>
      <c r="AJ268" s="113">
        <v>46155</v>
      </c>
      <c r="AK268" s="37">
        <f t="shared" si="50"/>
        <v>9</v>
      </c>
      <c r="AL268" s="37">
        <f t="shared" si="51"/>
        <v>618</v>
      </c>
      <c r="AM268" s="135" t="e">
        <f>+VLOOKUP(AA268,Honorarios!A:B,2,0)</f>
        <v>#N/A</v>
      </c>
      <c r="AN268" s="135">
        <v>562856839</v>
      </c>
      <c r="AO268" s="102">
        <v>9240298</v>
      </c>
      <c r="AP268" s="136">
        <f>64080239+477914344</f>
        <v>541994583</v>
      </c>
      <c r="AQ268" s="106">
        <v>9000000</v>
      </c>
      <c r="AR268" s="114">
        <v>20862256</v>
      </c>
      <c r="AS268" s="106" t="s">
        <v>83</v>
      </c>
      <c r="AT268" s="114">
        <v>0</v>
      </c>
      <c r="AU268" s="106" t="s">
        <v>83</v>
      </c>
      <c r="AV268" s="114">
        <v>0</v>
      </c>
      <c r="AW268" s="106" t="s">
        <v>83</v>
      </c>
      <c r="AX268" s="114">
        <v>0</v>
      </c>
      <c r="AY268" s="106" t="s">
        <v>83</v>
      </c>
      <c r="AZ268" s="114">
        <v>0</v>
      </c>
      <c r="BA268" s="106" t="s">
        <v>83</v>
      </c>
      <c r="BB268" s="114">
        <v>0</v>
      </c>
      <c r="BC268" s="106" t="s">
        <v>83</v>
      </c>
      <c r="BD268" s="114">
        <v>0</v>
      </c>
      <c r="BE268" s="137">
        <f t="shared" si="53"/>
        <v>562856839</v>
      </c>
      <c r="BF268" s="102">
        <v>7201407507</v>
      </c>
      <c r="BG268" s="113">
        <v>45847</v>
      </c>
      <c r="BH268" s="102" t="s">
        <v>2202</v>
      </c>
      <c r="BI268" s="113">
        <v>45961</v>
      </c>
      <c r="BJ268" s="102" t="s">
        <v>2203</v>
      </c>
      <c r="BK268" s="37" t="s">
        <v>90</v>
      </c>
      <c r="BL268" s="138" t="s">
        <v>393</v>
      </c>
      <c r="BM268" s="103">
        <f>+VLOOKUP(BL268,Supervisores!A:B,2,0)</f>
        <v>43420806</v>
      </c>
      <c r="BN268" s="108" t="s">
        <v>2204</v>
      </c>
      <c r="BO268" s="104"/>
      <c r="BP268" s="113"/>
      <c r="BQ268" s="66">
        <v>46163</v>
      </c>
      <c r="BR268" s="139" t="s">
        <v>2205</v>
      </c>
      <c r="BS268" s="66">
        <v>46162</v>
      </c>
      <c r="BT268" s="66">
        <v>47888</v>
      </c>
      <c r="BU268" s="66" t="s">
        <v>2205</v>
      </c>
      <c r="BV268" s="102" t="s">
        <v>95</v>
      </c>
      <c r="BW268" s="132" t="s">
        <v>96</v>
      </c>
      <c r="BX268" s="102">
        <v>8</v>
      </c>
      <c r="BY268" s="108"/>
      <c r="BZ268" s="102"/>
    </row>
    <row r="269" spans="1:78" hidden="1">
      <c r="A269" s="4" t="s">
        <v>76</v>
      </c>
      <c r="B269" s="4">
        <v>268</v>
      </c>
      <c r="C269" s="59"/>
      <c r="D269" s="4" t="str">
        <f t="shared" si="48"/>
        <v>MARLY CARDONA QUINTERO/JUAN PABLO GARCIA BEDOYA/RUBIEL MENDOZA</v>
      </c>
      <c r="E269" s="60" t="s">
        <v>153</v>
      </c>
      <c r="F269" s="5" t="s">
        <v>78</v>
      </c>
      <c r="G269" s="5" t="s">
        <v>165</v>
      </c>
      <c r="H269" s="5" t="s">
        <v>78</v>
      </c>
      <c r="I269" s="60" t="s">
        <v>2206</v>
      </c>
      <c r="J269" s="59">
        <v>3230</v>
      </c>
      <c r="K269" s="58">
        <v>46134</v>
      </c>
      <c r="L269" s="59">
        <v>3918</v>
      </c>
      <c r="M269" s="63">
        <v>98</v>
      </c>
      <c r="N269" s="10">
        <v>46134</v>
      </c>
      <c r="O269" s="10" t="s">
        <v>2207</v>
      </c>
      <c r="P269" s="11" t="s">
        <v>2208</v>
      </c>
      <c r="Q269" s="18" t="s">
        <v>83</v>
      </c>
      <c r="R269" s="4" t="str">
        <f t="shared" si="49"/>
        <v>PERSONA JURIDICA</v>
      </c>
      <c r="S269" s="63" t="s">
        <v>2209</v>
      </c>
      <c r="T269" s="59" t="s">
        <v>2210</v>
      </c>
      <c r="U269" s="61" t="s">
        <v>83</v>
      </c>
      <c r="V269" s="61" t="s">
        <v>83</v>
      </c>
      <c r="W269" s="107" t="s">
        <v>83</v>
      </c>
      <c r="X269" s="59" t="s">
        <v>2211</v>
      </c>
      <c r="Y269" s="59" t="s">
        <v>2212</v>
      </c>
      <c r="Z269" s="59" t="s">
        <v>2213</v>
      </c>
      <c r="AA269" s="4" t="s">
        <v>83</v>
      </c>
      <c r="AB269" s="4" t="s">
        <v>87</v>
      </c>
      <c r="AC269" s="4" t="s">
        <v>267</v>
      </c>
      <c r="AD269" s="58">
        <v>46156</v>
      </c>
      <c r="AE269" s="58">
        <v>46153</v>
      </c>
      <c r="AF269" s="58">
        <v>46172</v>
      </c>
      <c r="AG269" s="58">
        <v>46537</v>
      </c>
      <c r="AH269" s="10" t="e">
        <f>+VLOOKUP(P269,#REF!,5,0)</f>
        <v>#REF!</v>
      </c>
      <c r="AI269" s="4">
        <f>DAYS360(N269,AD269,(FALSE))</f>
        <v>22</v>
      </c>
      <c r="AJ269" s="58">
        <v>46142</v>
      </c>
      <c r="AK269" s="4">
        <f t="shared" si="50"/>
        <v>30</v>
      </c>
      <c r="AL269" s="4">
        <f t="shared" si="51"/>
        <v>361</v>
      </c>
      <c r="AM269" s="12" t="e">
        <f>+VLOOKUP(AA269,Honorarios!A:B,2,0)</f>
        <v>#N/A</v>
      </c>
      <c r="AN269" s="12">
        <v>916300</v>
      </c>
      <c r="AO269" s="59">
        <v>9240298</v>
      </c>
      <c r="AP269" s="62">
        <v>916300</v>
      </c>
      <c r="AQ269" s="63" t="s">
        <v>83</v>
      </c>
      <c r="AR269" s="64">
        <v>0</v>
      </c>
      <c r="AS269" s="63" t="s">
        <v>83</v>
      </c>
      <c r="AT269" s="64">
        <v>0</v>
      </c>
      <c r="AU269" s="63" t="s">
        <v>83</v>
      </c>
      <c r="AV269" s="64">
        <v>0</v>
      </c>
      <c r="AW269" s="63" t="s">
        <v>83</v>
      </c>
      <c r="AX269" s="64">
        <v>0</v>
      </c>
      <c r="AY269" s="63" t="s">
        <v>83</v>
      </c>
      <c r="AZ269" s="64">
        <v>0</v>
      </c>
      <c r="BA269" s="63" t="s">
        <v>83</v>
      </c>
      <c r="BB269" s="64">
        <v>0</v>
      </c>
      <c r="BC269" s="63" t="s">
        <v>83</v>
      </c>
      <c r="BD269" s="64">
        <v>0</v>
      </c>
      <c r="BE269" s="13">
        <f t="shared" si="53"/>
        <v>916300</v>
      </c>
      <c r="BF269" s="59">
        <v>7201407990</v>
      </c>
      <c r="BG269" s="58">
        <v>46134</v>
      </c>
      <c r="BH269" s="59">
        <v>8201408071</v>
      </c>
      <c r="BI269" s="58">
        <v>46153</v>
      </c>
      <c r="BJ269" s="4" t="s">
        <v>2143</v>
      </c>
      <c r="BK269" s="4" t="s">
        <v>2190</v>
      </c>
      <c r="BL269" s="14" t="s">
        <v>220</v>
      </c>
      <c r="BM269" s="11">
        <f>+VLOOKUP(BL269,Supervisores!A:B,2,0)</f>
        <v>43617827</v>
      </c>
      <c r="BN269" s="16" t="s">
        <v>2214</v>
      </c>
      <c r="BO269" s="16" t="s">
        <v>2215</v>
      </c>
      <c r="BP269" s="58">
        <v>46175</v>
      </c>
      <c r="BQ269" s="65">
        <v>46155</v>
      </c>
      <c r="BR269" s="112" t="s">
        <v>2216</v>
      </c>
      <c r="BS269" s="65">
        <v>46172</v>
      </c>
      <c r="BT269" s="65">
        <v>46721</v>
      </c>
      <c r="BU269" s="66" t="s">
        <v>2216</v>
      </c>
      <c r="BV269" s="60" t="s">
        <v>95</v>
      </c>
      <c r="BW269" s="67" t="s">
        <v>96</v>
      </c>
      <c r="BX269" s="60">
        <v>13</v>
      </c>
      <c r="BY269" s="15"/>
      <c r="BZ269" s="59" t="s">
        <v>2217</v>
      </c>
    </row>
    <row r="270" spans="1:78" hidden="1">
      <c r="A270" s="4" t="s">
        <v>76</v>
      </c>
      <c r="B270" s="4">
        <v>269</v>
      </c>
      <c r="C270" s="59"/>
      <c r="D270" s="4" t="str">
        <f t="shared" si="48"/>
        <v>NIDIA BEDOYA LORA
/SALVADOR ENRIQUE IREGUI LOTERO/RUBIEL MENDOZA</v>
      </c>
      <c r="E270" s="60" t="s">
        <v>2051</v>
      </c>
      <c r="F270" s="5" t="s">
        <v>78</v>
      </c>
      <c r="G270" s="5" t="s">
        <v>289</v>
      </c>
      <c r="H270" s="5" t="s">
        <v>78</v>
      </c>
      <c r="I270" s="60" t="s">
        <v>2206</v>
      </c>
      <c r="J270" s="59">
        <v>3227</v>
      </c>
      <c r="K270" s="58">
        <v>46093</v>
      </c>
      <c r="L270" s="59">
        <v>3914</v>
      </c>
      <c r="M270" s="63">
        <v>95</v>
      </c>
      <c r="N270" s="10">
        <v>46094</v>
      </c>
      <c r="O270" s="10" t="s">
        <v>2218</v>
      </c>
      <c r="P270" s="11" t="s">
        <v>2219</v>
      </c>
      <c r="Q270" s="18" t="s">
        <v>83</v>
      </c>
      <c r="R270" s="4" t="str">
        <f t="shared" si="49"/>
        <v>PERSONA JURIDICA</v>
      </c>
      <c r="S270" s="63" t="s">
        <v>2220</v>
      </c>
      <c r="T270" s="59" t="s">
        <v>2221</v>
      </c>
      <c r="U270" s="61" t="s">
        <v>83</v>
      </c>
      <c r="V270" s="61" t="s">
        <v>83</v>
      </c>
      <c r="W270" s="107" t="s">
        <v>83</v>
      </c>
      <c r="X270" s="59" t="s">
        <v>2222</v>
      </c>
      <c r="Y270" s="59" t="s">
        <v>2223</v>
      </c>
      <c r="Z270" s="59" t="s">
        <v>2224</v>
      </c>
      <c r="AA270" s="4" t="s">
        <v>83</v>
      </c>
      <c r="AB270" s="4" t="s">
        <v>87</v>
      </c>
      <c r="AC270" s="4" t="s">
        <v>267</v>
      </c>
      <c r="AD270" s="58">
        <v>46161</v>
      </c>
      <c r="AE270" s="58">
        <v>46101</v>
      </c>
      <c r="AF270" s="58">
        <v>46162</v>
      </c>
      <c r="AG270" s="58">
        <v>46223</v>
      </c>
      <c r="AH270" s="10" t="e">
        <f>+VLOOKUP(P270,#REF!,5,0)</f>
        <v>#REF!</v>
      </c>
      <c r="AI270" s="4">
        <f>DAYS360(N270,AD270,(FALSE))</f>
        <v>66</v>
      </c>
      <c r="AJ270" s="58">
        <v>46155</v>
      </c>
      <c r="AK270" s="4">
        <f t="shared" si="50"/>
        <v>7</v>
      </c>
      <c r="AL270" s="4">
        <f t="shared" si="51"/>
        <v>61</v>
      </c>
      <c r="AM270" s="12" t="e">
        <f>+VLOOKUP(AA270,Honorarios!A:B,2,0)</f>
        <v>#N/A</v>
      </c>
      <c r="AN270" s="12">
        <v>245067031</v>
      </c>
      <c r="AO270" s="59">
        <v>9240298</v>
      </c>
      <c r="AP270" s="62">
        <v>245067031</v>
      </c>
      <c r="AQ270" s="63" t="s">
        <v>83</v>
      </c>
      <c r="AR270" s="64">
        <v>0</v>
      </c>
      <c r="AS270" s="63" t="s">
        <v>83</v>
      </c>
      <c r="AT270" s="64">
        <v>0</v>
      </c>
      <c r="AU270" s="63" t="s">
        <v>83</v>
      </c>
      <c r="AV270" s="64">
        <v>0</v>
      </c>
      <c r="AW270" s="63" t="s">
        <v>83</v>
      </c>
      <c r="AX270" s="64">
        <v>0</v>
      </c>
      <c r="AY270" s="63" t="s">
        <v>83</v>
      </c>
      <c r="AZ270" s="64">
        <v>0</v>
      </c>
      <c r="BA270" s="63" t="s">
        <v>83</v>
      </c>
      <c r="BB270" s="64">
        <v>0</v>
      </c>
      <c r="BC270" s="63" t="s">
        <v>83</v>
      </c>
      <c r="BD270" s="64">
        <v>0</v>
      </c>
      <c r="BE270" s="13">
        <f t="shared" si="53"/>
        <v>245067031</v>
      </c>
      <c r="BF270" s="59">
        <v>7201407985</v>
      </c>
      <c r="BG270" s="58">
        <v>46094</v>
      </c>
      <c r="BH270" s="59">
        <v>8201408073</v>
      </c>
      <c r="BI270" s="58">
        <v>46157</v>
      </c>
      <c r="BJ270" s="4" t="s">
        <v>2225</v>
      </c>
      <c r="BK270" s="4" t="s">
        <v>2190</v>
      </c>
      <c r="BL270" s="14" t="s">
        <v>220</v>
      </c>
      <c r="BM270" s="11">
        <f>+VLOOKUP(BL270,Supervisores!A:B,2,0)</f>
        <v>43617827</v>
      </c>
      <c r="BN270" s="16" t="s">
        <v>2226</v>
      </c>
      <c r="BO270" s="16" t="s">
        <v>2227</v>
      </c>
      <c r="BP270" s="58">
        <v>46175</v>
      </c>
      <c r="BQ270" s="65">
        <v>46161</v>
      </c>
      <c r="BR270" s="112" t="s">
        <v>2228</v>
      </c>
      <c r="BS270" s="65">
        <v>46157</v>
      </c>
      <c r="BT270" s="65">
        <v>47314</v>
      </c>
      <c r="BU270" s="65">
        <v>46161</v>
      </c>
      <c r="BV270" s="60" t="s">
        <v>95</v>
      </c>
      <c r="BW270" s="67" t="s">
        <v>96</v>
      </c>
      <c r="BX270" s="60">
        <v>13</v>
      </c>
      <c r="BY270" s="15"/>
      <c r="BZ270" s="59" t="s">
        <v>2229</v>
      </c>
    </row>
    <row r="271" spans="1:78" hidden="1">
      <c r="A271" s="4" t="s">
        <v>76</v>
      </c>
      <c r="B271" s="4">
        <v>270</v>
      </c>
      <c r="C271" s="59"/>
      <c r="D271" s="4" t="str">
        <f t="shared" si="48"/>
        <v>NIDIA BEDOYA LORA
/ANDRES FELIPE CADAVID METRIO
/LUISA FERNANDA MARTINEZ</v>
      </c>
      <c r="E271" s="60" t="s">
        <v>2051</v>
      </c>
      <c r="F271" s="5" t="s">
        <v>78</v>
      </c>
      <c r="G271" s="5" t="s">
        <v>1950</v>
      </c>
      <c r="H271" s="5" t="s">
        <v>78</v>
      </c>
      <c r="I271" s="60" t="s">
        <v>2230</v>
      </c>
      <c r="J271" s="59">
        <v>3238</v>
      </c>
      <c r="K271" s="58">
        <v>46168</v>
      </c>
      <c r="L271" s="59">
        <v>3920</v>
      </c>
      <c r="M271" s="63">
        <v>100</v>
      </c>
      <c r="N271" s="10">
        <v>46169</v>
      </c>
      <c r="O271" s="10" t="s">
        <v>2231</v>
      </c>
      <c r="P271" s="11" t="s">
        <v>2232</v>
      </c>
      <c r="Q271" s="18" t="s">
        <v>83</v>
      </c>
      <c r="R271" s="4" t="str">
        <f t="shared" si="49"/>
        <v>PERSONA JURIDICA</v>
      </c>
      <c r="S271" s="63" t="s">
        <v>2233</v>
      </c>
      <c r="T271" s="59" t="s">
        <v>2234</v>
      </c>
      <c r="U271" s="160" t="s">
        <v>83</v>
      </c>
      <c r="V271" s="160" t="s">
        <v>83</v>
      </c>
      <c r="W271" s="107" t="s">
        <v>83</v>
      </c>
      <c r="X271" s="59" t="s">
        <v>2235</v>
      </c>
      <c r="Y271" s="59" t="s">
        <v>2236</v>
      </c>
      <c r="Z271" s="59" t="s">
        <v>2237</v>
      </c>
      <c r="AA271" s="4" t="s">
        <v>83</v>
      </c>
      <c r="AB271" s="4" t="s">
        <v>367</v>
      </c>
      <c r="AC271" s="4" t="s">
        <v>368</v>
      </c>
      <c r="AD271" s="58">
        <v>46192</v>
      </c>
      <c r="AE271" s="58">
        <v>46189</v>
      </c>
      <c r="AF271" s="58">
        <v>46192</v>
      </c>
      <c r="AG271" s="58">
        <v>46375</v>
      </c>
      <c r="AH271" s="10" t="e">
        <f>+VLOOKUP(P271,#REF!,5,0)</f>
        <v>#REF!</v>
      </c>
      <c r="AI271" s="4">
        <f>DAYS360(N271,AD271,(FALSE))</f>
        <v>22</v>
      </c>
      <c r="AJ271" s="58">
        <v>46192</v>
      </c>
      <c r="AK271" s="4">
        <f t="shared" si="50"/>
        <v>0</v>
      </c>
      <c r="AL271" s="4">
        <f t="shared" si="51"/>
        <v>181</v>
      </c>
      <c r="AM271" s="12" t="e">
        <f>+VLOOKUP(AA271,Honorarios!A:B,2,0)</f>
        <v>#N/A</v>
      </c>
      <c r="AN271" s="12">
        <v>411631200</v>
      </c>
      <c r="AO271" s="59">
        <v>9240300</v>
      </c>
      <c r="AP271" s="62">
        <v>411631200</v>
      </c>
      <c r="AQ271" s="63" t="s">
        <v>83</v>
      </c>
      <c r="AR271" s="64">
        <v>0</v>
      </c>
      <c r="AS271" s="63" t="s">
        <v>83</v>
      </c>
      <c r="AT271" s="64">
        <v>0</v>
      </c>
      <c r="AU271" s="63" t="s">
        <v>83</v>
      </c>
      <c r="AV271" s="64">
        <v>0</v>
      </c>
      <c r="AW271" s="63" t="s">
        <v>83</v>
      </c>
      <c r="AX271" s="64">
        <v>0</v>
      </c>
      <c r="AY271" s="63" t="s">
        <v>83</v>
      </c>
      <c r="AZ271" s="64">
        <v>0</v>
      </c>
      <c r="BA271" s="63" t="s">
        <v>83</v>
      </c>
      <c r="BB271" s="64">
        <v>0</v>
      </c>
      <c r="BC271" s="63" t="s">
        <v>83</v>
      </c>
      <c r="BD271" s="64">
        <v>0</v>
      </c>
      <c r="BE271" s="13">
        <f t="shared" si="53"/>
        <v>411631200</v>
      </c>
      <c r="BF271" s="59">
        <v>7201408031</v>
      </c>
      <c r="BG271" s="58">
        <v>46169</v>
      </c>
      <c r="BH271" s="59">
        <v>8201408152</v>
      </c>
      <c r="BI271" s="58">
        <v>46191</v>
      </c>
      <c r="BJ271" s="4" t="s">
        <v>2238</v>
      </c>
      <c r="BK271" s="4" t="s">
        <v>2239</v>
      </c>
      <c r="BL271" s="14" t="s">
        <v>2240</v>
      </c>
      <c r="BM271" s="11">
        <f>+VLOOKUP(BL271,Supervisores!A:B,2,0)</f>
        <v>1128265154</v>
      </c>
      <c r="BN271" s="16" t="s">
        <v>2241</v>
      </c>
      <c r="BO271" s="16" t="s">
        <v>2242</v>
      </c>
      <c r="BP271" s="58">
        <v>46206</v>
      </c>
      <c r="BQ271" s="65">
        <v>46192</v>
      </c>
      <c r="BR271" s="112" t="s">
        <v>2243</v>
      </c>
      <c r="BS271" s="65">
        <v>46191</v>
      </c>
      <c r="BT271" s="65">
        <v>47471</v>
      </c>
      <c r="BU271" s="65">
        <v>46192</v>
      </c>
      <c r="BV271" s="60" t="s">
        <v>95</v>
      </c>
      <c r="BW271" s="67" t="s">
        <v>96</v>
      </c>
      <c r="BX271" s="60">
        <v>20</v>
      </c>
      <c r="BY271" s="15"/>
      <c r="BZ271" s="59" t="s">
        <v>2244</v>
      </c>
    </row>
    <row r="272" spans="1:78" hidden="1">
      <c r="A272" s="37" t="s">
        <v>76</v>
      </c>
      <c r="B272" s="37">
        <v>271</v>
      </c>
      <c r="C272" s="102"/>
      <c r="D272" s="37" t="str">
        <f t="shared" si="48"/>
        <v>JOHNATTAN STEVEN OROZCO/JUAN PABLO GARCIA BEDOYA/LUIS EMILIO FORONDA PEREZ</v>
      </c>
      <c r="E272" s="102" t="s">
        <v>77</v>
      </c>
      <c r="F272" s="37" t="s">
        <v>78</v>
      </c>
      <c r="G272" s="37" t="s">
        <v>165</v>
      </c>
      <c r="H272" s="37" t="s">
        <v>78</v>
      </c>
      <c r="I272" s="102" t="s">
        <v>848</v>
      </c>
      <c r="J272" s="102">
        <v>3283</v>
      </c>
      <c r="K272" s="113">
        <v>46190</v>
      </c>
      <c r="L272" s="102">
        <v>3924</v>
      </c>
      <c r="M272" s="63">
        <v>102</v>
      </c>
      <c r="N272" s="10">
        <v>46192</v>
      </c>
      <c r="O272" s="164" t="s">
        <v>83</v>
      </c>
      <c r="P272" s="103" t="s">
        <v>2245</v>
      </c>
      <c r="Q272" s="18" t="s">
        <v>83</v>
      </c>
      <c r="R272" s="37" t="str">
        <f t="shared" si="49"/>
        <v>PERSONA JURIDICA</v>
      </c>
      <c r="S272" s="166" t="s">
        <v>2246</v>
      </c>
      <c r="T272" s="165" t="s">
        <v>2247</v>
      </c>
      <c r="U272" s="160" t="s">
        <v>83</v>
      </c>
      <c r="V272" s="160" t="s">
        <v>83</v>
      </c>
      <c r="W272" s="160" t="s">
        <v>83</v>
      </c>
      <c r="X272" s="102" t="s">
        <v>2248</v>
      </c>
      <c r="Y272" s="102" t="s">
        <v>2249</v>
      </c>
      <c r="Z272" s="102" t="s">
        <v>2250</v>
      </c>
      <c r="AA272" s="4" t="s">
        <v>83</v>
      </c>
      <c r="AB272" s="37" t="s">
        <v>87</v>
      </c>
      <c r="AC272" s="37" t="s">
        <v>88</v>
      </c>
      <c r="AD272" s="113">
        <v>46204</v>
      </c>
      <c r="AE272" s="113">
        <v>46204</v>
      </c>
      <c r="AF272" s="113">
        <v>46204</v>
      </c>
      <c r="AG272" s="113">
        <v>46387</v>
      </c>
      <c r="AH272" s="10" t="e">
        <f>+VLOOKUP(P272,#REF!,5,0)</f>
        <v>#REF!</v>
      </c>
      <c r="AI272" s="37">
        <f t="shared" ref="AI272:AI283" si="54">DAYS360(N272,AD272,(FALSE))</f>
        <v>12</v>
      </c>
      <c r="AJ272" s="113">
        <v>46204</v>
      </c>
      <c r="AK272" s="37">
        <f t="shared" si="50"/>
        <v>0</v>
      </c>
      <c r="AL272" s="37">
        <f t="shared" si="51"/>
        <v>181</v>
      </c>
      <c r="AM272" s="135" t="e">
        <f>+VLOOKUP(AA272,Honorarios!A:B,2,0)</f>
        <v>#N/A</v>
      </c>
      <c r="AN272" s="135">
        <v>504649789</v>
      </c>
      <c r="AO272" s="102">
        <v>9240298</v>
      </c>
      <c r="AP272" s="136">
        <v>504649789</v>
      </c>
      <c r="AQ272" s="63" t="s">
        <v>83</v>
      </c>
      <c r="AR272" s="64">
        <v>0</v>
      </c>
      <c r="AS272" s="63" t="s">
        <v>83</v>
      </c>
      <c r="AT272" s="64">
        <v>0</v>
      </c>
      <c r="AU272" s="63" t="s">
        <v>83</v>
      </c>
      <c r="AV272" s="64">
        <v>0</v>
      </c>
      <c r="AW272" s="63" t="s">
        <v>83</v>
      </c>
      <c r="AX272" s="64">
        <v>0</v>
      </c>
      <c r="AY272" s="63" t="s">
        <v>83</v>
      </c>
      <c r="AZ272" s="64">
        <v>0</v>
      </c>
      <c r="BA272" s="63" t="s">
        <v>83</v>
      </c>
      <c r="BB272" s="64">
        <v>0</v>
      </c>
      <c r="BC272" s="63" t="s">
        <v>83</v>
      </c>
      <c r="BD272" s="64">
        <v>0</v>
      </c>
      <c r="BE272" s="137">
        <f t="shared" si="53"/>
        <v>504649789</v>
      </c>
      <c r="BF272" s="102">
        <v>7201408120</v>
      </c>
      <c r="BG272" s="113">
        <v>46190</v>
      </c>
      <c r="BH272" s="102">
        <v>8201408161</v>
      </c>
      <c r="BI272" s="113">
        <v>46198</v>
      </c>
      <c r="BJ272" s="37" t="s">
        <v>1879</v>
      </c>
      <c r="BK272" s="37" t="s">
        <v>2251</v>
      </c>
      <c r="BL272" s="138" t="s">
        <v>91</v>
      </c>
      <c r="BM272" s="103">
        <f>+VLOOKUP(BL272,Supervisores!A:B,2,0)</f>
        <v>98552967</v>
      </c>
      <c r="BN272" s="167"/>
      <c r="BO272" s="104"/>
      <c r="BP272" s="113"/>
      <c r="BQ272" s="168"/>
      <c r="BR272" s="169"/>
      <c r="BS272" s="168"/>
      <c r="BT272" s="168"/>
      <c r="BU272" s="168"/>
      <c r="BV272" s="60" t="s">
        <v>95</v>
      </c>
      <c r="BW272" s="67" t="s">
        <v>96</v>
      </c>
      <c r="BX272" s="60">
        <v>13</v>
      </c>
      <c r="BY272" s="108"/>
      <c r="BZ272" s="102"/>
    </row>
    <row r="273" spans="1:78" hidden="1">
      <c r="A273" s="102" t="s">
        <v>76</v>
      </c>
      <c r="B273" s="102">
        <v>272</v>
      </c>
      <c r="C273" s="102"/>
      <c r="D273" s="102" t="str">
        <f t="shared" si="48"/>
        <v>JOHNATTAN STEVEN OROZCO/JUAN PABLO GARCIA BEDOYA/LUIS EMILIO FORONDA PEREZ</v>
      </c>
      <c r="E273" s="102" t="s">
        <v>77</v>
      </c>
      <c r="F273" s="102" t="s">
        <v>78</v>
      </c>
      <c r="G273" s="37" t="s">
        <v>165</v>
      </c>
      <c r="H273" s="102" t="s">
        <v>78</v>
      </c>
      <c r="I273" s="102" t="s">
        <v>848</v>
      </c>
      <c r="J273" s="102">
        <v>3234</v>
      </c>
      <c r="K273" s="113">
        <v>46161</v>
      </c>
      <c r="L273" s="102">
        <v>3925</v>
      </c>
      <c r="M273" s="63">
        <v>99</v>
      </c>
      <c r="N273" s="58">
        <v>46162</v>
      </c>
      <c r="O273" s="164" t="s">
        <v>83</v>
      </c>
      <c r="P273" s="106" t="s">
        <v>2252</v>
      </c>
      <c r="Q273" s="61" t="s">
        <v>83</v>
      </c>
      <c r="R273" s="102" t="str">
        <f t="shared" si="49"/>
        <v>PERSONA JURIDICA</v>
      </c>
      <c r="S273" s="166" t="s">
        <v>2246</v>
      </c>
      <c r="T273" s="165" t="s">
        <v>2247</v>
      </c>
      <c r="U273" s="160" t="s">
        <v>83</v>
      </c>
      <c r="V273" s="160" t="s">
        <v>83</v>
      </c>
      <c r="W273" s="160" t="s">
        <v>83</v>
      </c>
      <c r="X273" s="102" t="s">
        <v>2253</v>
      </c>
      <c r="Y273" s="102" t="s">
        <v>2254</v>
      </c>
      <c r="Z273" s="102" t="s">
        <v>2255</v>
      </c>
      <c r="AA273" s="4" t="s">
        <v>83</v>
      </c>
      <c r="AB273" s="37" t="s">
        <v>87</v>
      </c>
      <c r="AC273" s="37" t="s">
        <v>88</v>
      </c>
      <c r="AD273" s="113">
        <v>46204</v>
      </c>
      <c r="AE273" s="113">
        <v>46204</v>
      </c>
      <c r="AF273" s="113">
        <v>46204</v>
      </c>
      <c r="AG273" s="113">
        <v>46387</v>
      </c>
      <c r="AH273" s="10" t="e">
        <f>+VLOOKUP(P273,#REF!,5,0)</f>
        <v>#REF!</v>
      </c>
      <c r="AI273" s="102">
        <f t="shared" si="54"/>
        <v>41</v>
      </c>
      <c r="AJ273" s="113">
        <v>46204</v>
      </c>
      <c r="AK273" s="102">
        <f t="shared" si="50"/>
        <v>0</v>
      </c>
      <c r="AL273" s="102">
        <f t="shared" si="51"/>
        <v>181</v>
      </c>
      <c r="AM273" s="172" t="e">
        <f>+VLOOKUP(AA273,Honorarios!A:B,2,0)</f>
        <v>#N/A</v>
      </c>
      <c r="AN273" s="172">
        <v>1693992195</v>
      </c>
      <c r="AO273" s="102">
        <v>9240298</v>
      </c>
      <c r="AP273" s="172">
        <v>1693992195</v>
      </c>
      <c r="AQ273" s="63" t="s">
        <v>83</v>
      </c>
      <c r="AR273" s="64">
        <v>0</v>
      </c>
      <c r="AS273" s="63" t="s">
        <v>83</v>
      </c>
      <c r="AT273" s="64">
        <v>0</v>
      </c>
      <c r="AU273" s="63" t="s">
        <v>83</v>
      </c>
      <c r="AV273" s="64">
        <v>0</v>
      </c>
      <c r="AW273" s="63" t="s">
        <v>83</v>
      </c>
      <c r="AX273" s="64">
        <v>0</v>
      </c>
      <c r="AY273" s="63" t="s">
        <v>83</v>
      </c>
      <c r="AZ273" s="64">
        <v>0</v>
      </c>
      <c r="BA273" s="63" t="s">
        <v>83</v>
      </c>
      <c r="BB273" s="64">
        <v>0</v>
      </c>
      <c r="BC273" s="63" t="s">
        <v>83</v>
      </c>
      <c r="BD273" s="64">
        <v>0</v>
      </c>
      <c r="BE273" s="173">
        <f t="shared" si="53"/>
        <v>1693992195</v>
      </c>
      <c r="BF273" s="102">
        <v>7201408026</v>
      </c>
      <c r="BG273" s="113">
        <v>46161</v>
      </c>
      <c r="BH273" s="102">
        <v>8201408159</v>
      </c>
      <c r="BI273" s="113">
        <v>46198</v>
      </c>
      <c r="BJ273" s="102" t="s">
        <v>1879</v>
      </c>
      <c r="BK273" s="102" t="s">
        <v>2251</v>
      </c>
      <c r="BL273" s="170" t="s">
        <v>91</v>
      </c>
      <c r="BM273" s="106">
        <f>+VLOOKUP(BL273,Supervisores!A:B,2,0)</f>
        <v>98552967</v>
      </c>
      <c r="BN273" s="171"/>
      <c r="BO273" s="105"/>
      <c r="BP273" s="113"/>
      <c r="BQ273" s="168"/>
      <c r="BR273" s="169"/>
      <c r="BS273" s="168"/>
      <c r="BT273" s="168"/>
      <c r="BU273" s="168"/>
      <c r="BV273" s="60" t="s">
        <v>95</v>
      </c>
      <c r="BW273" s="67" t="s">
        <v>96</v>
      </c>
      <c r="BX273" s="60">
        <v>13</v>
      </c>
      <c r="BY273" s="105"/>
      <c r="BZ273" s="102"/>
    </row>
    <row r="274" spans="1:78" hidden="1">
      <c r="A274" s="140" t="s">
        <v>76</v>
      </c>
      <c r="B274" s="4">
        <v>273</v>
      </c>
      <c r="C274" s="141"/>
      <c r="D274" s="140" t="str">
        <f t="shared" si="48"/>
        <v>JOHNATTAN STEVEN OROZCO/JUAN PABLO GARCIA BEDOYA/LUIS EMILIO FORONDA PEREZ</v>
      </c>
      <c r="E274" s="141" t="s">
        <v>77</v>
      </c>
      <c r="F274" s="140" t="s">
        <v>78</v>
      </c>
      <c r="G274" s="141" t="s">
        <v>165</v>
      </c>
      <c r="H274" s="140" t="s">
        <v>78</v>
      </c>
      <c r="I274" s="141" t="s">
        <v>848</v>
      </c>
      <c r="J274" s="141">
        <v>3235</v>
      </c>
      <c r="K274" s="142">
        <v>46161</v>
      </c>
      <c r="L274" s="141">
        <v>3926</v>
      </c>
      <c r="M274" s="143">
        <v>99</v>
      </c>
      <c r="N274" s="142">
        <v>46162</v>
      </c>
      <c r="O274" s="142"/>
      <c r="P274" s="145" t="s">
        <v>2256</v>
      </c>
      <c r="Q274" s="146"/>
      <c r="R274" s="140" t="str">
        <f t="shared" si="49"/>
        <v>PERSONA JURIDICA</v>
      </c>
      <c r="S274" s="166" t="s">
        <v>2257</v>
      </c>
      <c r="T274" s="158" t="s">
        <v>2258</v>
      </c>
      <c r="U274" s="147" t="s">
        <v>83</v>
      </c>
      <c r="V274" s="147" t="s">
        <v>83</v>
      </c>
      <c r="W274" s="159" t="s">
        <v>83</v>
      </c>
      <c r="X274" s="141"/>
      <c r="Y274" s="141" t="s">
        <v>2259</v>
      </c>
      <c r="Z274" s="141"/>
      <c r="AA274" s="140"/>
      <c r="AB274" s="140"/>
      <c r="AC274" s="140"/>
      <c r="AD274" s="142"/>
      <c r="AE274" s="142"/>
      <c r="AF274" s="142"/>
      <c r="AG274" s="142"/>
      <c r="AH274" s="142" t="e">
        <f>+VLOOKUP(P274,#REF!,5,0)</f>
        <v>#REF!</v>
      </c>
      <c r="AI274" s="140">
        <f t="shared" si="54"/>
        <v>-45500</v>
      </c>
      <c r="AJ274" s="142"/>
      <c r="AK274" s="140">
        <f t="shared" si="50"/>
        <v>0</v>
      </c>
      <c r="AL274" s="140">
        <f t="shared" si="51"/>
        <v>1</v>
      </c>
      <c r="AM274" s="148" t="e">
        <f>+VLOOKUP(AA274,Honorarios!A:B,2,0)</f>
        <v>#N/A</v>
      </c>
      <c r="AN274" s="148"/>
      <c r="AO274" s="141"/>
      <c r="AP274" s="149"/>
      <c r="AQ274" s="143"/>
      <c r="AR274" s="150"/>
      <c r="AS274" s="143"/>
      <c r="AT274" s="150"/>
      <c r="AU274" s="143"/>
      <c r="AV274" s="150"/>
      <c r="AW274" s="143"/>
      <c r="AX274" s="150"/>
      <c r="AY274" s="143"/>
      <c r="AZ274" s="150"/>
      <c r="BA274" s="143"/>
      <c r="BB274" s="150"/>
      <c r="BC274" s="143"/>
      <c r="BD274" s="150"/>
      <c r="BE274" s="151">
        <f t="shared" si="53"/>
        <v>0</v>
      </c>
      <c r="BF274" s="141"/>
      <c r="BG274" s="142"/>
      <c r="BH274" s="141"/>
      <c r="BI274" s="142"/>
      <c r="BJ274" s="140"/>
      <c r="BK274" s="140"/>
      <c r="BL274" s="152"/>
      <c r="BM274" s="145" t="e">
        <f>+VLOOKUP(BL274,Supervisores!A:B,2,0)</f>
        <v>#N/A</v>
      </c>
      <c r="BN274" s="153"/>
      <c r="BO274" s="153"/>
      <c r="BP274" s="142"/>
      <c r="BQ274" s="154"/>
      <c r="BR274" s="155"/>
      <c r="BS274" s="154"/>
      <c r="BT274" s="154"/>
      <c r="BU274" s="154"/>
      <c r="BV274" s="141"/>
      <c r="BW274" s="147"/>
      <c r="BX274" s="141"/>
      <c r="BY274" s="156"/>
      <c r="BZ274" s="141"/>
    </row>
    <row r="275" spans="1:78">
      <c r="A275" s="4" t="s">
        <v>76</v>
      </c>
      <c r="B275" s="4">
        <v>274</v>
      </c>
      <c r="C275" s="59"/>
      <c r="D275" s="4" t="str">
        <f t="shared" si="48"/>
        <v>NIDIA BEDOYA LORA
/MARIA FERNANDA PEREZ/JOHNATTAN STEVEN OROZCO</v>
      </c>
      <c r="E275" s="60" t="s">
        <v>2051</v>
      </c>
      <c r="F275" s="5" t="s">
        <v>78</v>
      </c>
      <c r="G275" s="5" t="s">
        <v>187</v>
      </c>
      <c r="H275" s="5" t="s">
        <v>78</v>
      </c>
      <c r="I275" s="60" t="s">
        <v>77</v>
      </c>
      <c r="J275" s="59">
        <v>3260</v>
      </c>
      <c r="K275" s="58">
        <v>46190</v>
      </c>
      <c r="L275" s="59">
        <v>3927</v>
      </c>
      <c r="M275" s="63">
        <v>102</v>
      </c>
      <c r="N275" s="10">
        <v>46192</v>
      </c>
      <c r="O275" s="10" t="s">
        <v>2260</v>
      </c>
      <c r="P275" s="11" t="s">
        <v>2261</v>
      </c>
      <c r="Q275" s="18" t="s">
        <v>83</v>
      </c>
      <c r="R275" s="4" t="str">
        <f t="shared" si="49"/>
        <v>PERSONA NATURAL</v>
      </c>
      <c r="S275" s="59">
        <v>71374024</v>
      </c>
      <c r="T275" s="59" t="s">
        <v>2262</v>
      </c>
      <c r="U275" s="161" t="s">
        <v>84</v>
      </c>
      <c r="V275" s="162">
        <v>46193</v>
      </c>
      <c r="W275" s="58">
        <f t="shared" ref="W275:W281" si="55">+EDATE(V275,36)</f>
        <v>47289</v>
      </c>
      <c r="X275" s="59">
        <v>93151507</v>
      </c>
      <c r="Y275" s="59" t="s">
        <v>2263</v>
      </c>
      <c r="Z275" s="59" t="s">
        <v>2264</v>
      </c>
      <c r="AA275" s="4" t="s">
        <v>86</v>
      </c>
      <c r="AB275" s="4" t="s">
        <v>158</v>
      </c>
      <c r="AC275" s="4" t="s">
        <v>294</v>
      </c>
      <c r="AD275" s="58">
        <v>46196</v>
      </c>
      <c r="AE275" s="58">
        <v>46196</v>
      </c>
      <c r="AF275" s="58">
        <v>46196</v>
      </c>
      <c r="AG275" s="58">
        <v>46387</v>
      </c>
      <c r="AH275" s="10" t="e">
        <f>+VLOOKUP(P275,#REF!,5,0)</f>
        <v>#REF!</v>
      </c>
      <c r="AI275" s="4">
        <f t="shared" si="54"/>
        <v>4</v>
      </c>
      <c r="AJ275" s="58">
        <v>46196</v>
      </c>
      <c r="AK275" s="4">
        <f t="shared" si="50"/>
        <v>0</v>
      </c>
      <c r="AL275" s="4">
        <f t="shared" si="51"/>
        <v>189</v>
      </c>
      <c r="AM275" s="12">
        <f>+VLOOKUP(AA275,Honorarios!A:B,2,0)</f>
        <v>7308240</v>
      </c>
      <c r="AN275" s="12">
        <v>45798304</v>
      </c>
      <c r="AO275" s="59">
        <v>9240302</v>
      </c>
      <c r="AP275" s="12">
        <v>45798304</v>
      </c>
      <c r="AQ275" s="63" t="s">
        <v>83</v>
      </c>
      <c r="AR275" s="64">
        <v>0</v>
      </c>
      <c r="AS275" s="63" t="s">
        <v>83</v>
      </c>
      <c r="AT275" s="64">
        <v>0</v>
      </c>
      <c r="AU275" s="63" t="s">
        <v>83</v>
      </c>
      <c r="AV275" s="64">
        <v>0</v>
      </c>
      <c r="AW275" s="63" t="s">
        <v>83</v>
      </c>
      <c r="AX275" s="64">
        <v>0</v>
      </c>
      <c r="AY275" s="63" t="s">
        <v>83</v>
      </c>
      <c r="AZ275" s="64">
        <v>0</v>
      </c>
      <c r="BA275" s="63" t="s">
        <v>83</v>
      </c>
      <c r="BB275" s="64">
        <v>0</v>
      </c>
      <c r="BC275" s="63" t="s">
        <v>83</v>
      </c>
      <c r="BD275" s="64">
        <v>0</v>
      </c>
      <c r="BE275" s="13">
        <f t="shared" si="53"/>
        <v>45798304</v>
      </c>
      <c r="BF275" s="59">
        <v>7201408090</v>
      </c>
      <c r="BG275" s="58">
        <v>46190</v>
      </c>
      <c r="BH275" s="59">
        <v>8201408156</v>
      </c>
      <c r="BI275" s="58">
        <v>46196</v>
      </c>
      <c r="BJ275" s="4" t="s">
        <v>89</v>
      </c>
      <c r="BK275" s="4" t="s">
        <v>90</v>
      </c>
      <c r="BL275" s="14" t="s">
        <v>160</v>
      </c>
      <c r="BM275" s="11">
        <f>+VLOOKUP(BL275,Supervisores!A:B,2,0)</f>
        <v>1037587963</v>
      </c>
      <c r="BN275" s="16" t="s">
        <v>2265</v>
      </c>
      <c r="BO275" s="16" t="s">
        <v>2266</v>
      </c>
      <c r="BP275" s="58">
        <v>46206</v>
      </c>
      <c r="BQ275" s="65" t="s">
        <v>83</v>
      </c>
      <c r="BR275" s="65" t="s">
        <v>83</v>
      </c>
      <c r="BS275" s="65" t="s">
        <v>83</v>
      </c>
      <c r="BT275" s="65" t="s">
        <v>83</v>
      </c>
      <c r="BU275" s="65" t="s">
        <v>83</v>
      </c>
      <c r="BV275" s="60" t="s">
        <v>95</v>
      </c>
      <c r="BW275" s="67" t="s">
        <v>96</v>
      </c>
      <c r="BX275" s="60">
        <v>8</v>
      </c>
      <c r="BY275" s="15"/>
      <c r="BZ275" s="59"/>
    </row>
    <row r="276" spans="1:78" hidden="1">
      <c r="A276" s="4" t="s">
        <v>76</v>
      </c>
      <c r="B276" s="4">
        <v>275</v>
      </c>
      <c r="C276" s="59"/>
      <c r="D276" s="4" t="str">
        <f t="shared" si="48"/>
        <v>NIDIA BEDOYA LORA
/ANDRES FELIPE CADAVID METRIO
/LUISA FERNANDA MARTINEZ</v>
      </c>
      <c r="E276" s="60" t="s">
        <v>2051</v>
      </c>
      <c r="F276" s="5" t="s">
        <v>78</v>
      </c>
      <c r="G276" s="5" t="s">
        <v>1950</v>
      </c>
      <c r="H276" s="5" t="s">
        <v>78</v>
      </c>
      <c r="I276" s="60" t="s">
        <v>2230</v>
      </c>
      <c r="J276" s="59">
        <v>3239</v>
      </c>
      <c r="K276" s="58">
        <v>46168</v>
      </c>
      <c r="L276" s="59">
        <v>3921</v>
      </c>
      <c r="M276" s="63">
        <v>100</v>
      </c>
      <c r="N276" s="10">
        <v>46169</v>
      </c>
      <c r="O276" s="10" t="s">
        <v>2267</v>
      </c>
      <c r="P276" s="11" t="s">
        <v>2268</v>
      </c>
      <c r="Q276" s="18" t="s">
        <v>83</v>
      </c>
      <c r="R276" s="4" t="str">
        <f t="shared" si="49"/>
        <v>PERSONA JURIDICA</v>
      </c>
      <c r="S276" s="63" t="s">
        <v>2233</v>
      </c>
      <c r="T276" s="59" t="s">
        <v>2234</v>
      </c>
      <c r="U276" s="160" t="s">
        <v>83</v>
      </c>
      <c r="V276" s="160" t="s">
        <v>83</v>
      </c>
      <c r="W276" s="160" t="s">
        <v>83</v>
      </c>
      <c r="X276" s="59" t="s">
        <v>2235</v>
      </c>
      <c r="Y276" s="59" t="s">
        <v>2269</v>
      </c>
      <c r="Z276" s="59" t="s">
        <v>2270</v>
      </c>
      <c r="AA276" s="4" t="s">
        <v>83</v>
      </c>
      <c r="AB276" s="4" t="s">
        <v>367</v>
      </c>
      <c r="AC276" s="4" t="s">
        <v>368</v>
      </c>
      <c r="AD276" s="58">
        <v>46197</v>
      </c>
      <c r="AE276" s="58">
        <v>46196</v>
      </c>
      <c r="AF276" s="58">
        <v>46198</v>
      </c>
      <c r="AG276" s="58">
        <v>46320</v>
      </c>
      <c r="AH276" s="10" t="e">
        <f>+VLOOKUP(P276,#REF!,5,0)</f>
        <v>#REF!</v>
      </c>
      <c r="AI276" s="4">
        <f t="shared" si="54"/>
        <v>27</v>
      </c>
      <c r="AJ276" s="58">
        <v>46197</v>
      </c>
      <c r="AK276" s="4">
        <f t="shared" si="50"/>
        <v>1</v>
      </c>
      <c r="AL276" s="4">
        <f t="shared" si="51"/>
        <v>121</v>
      </c>
      <c r="AM276" s="12" t="e">
        <f>+VLOOKUP(AA276,Honorarios!A:B,2,0)</f>
        <v>#N/A</v>
      </c>
      <c r="AN276" s="12">
        <v>201840000</v>
      </c>
      <c r="AO276" s="59">
        <v>9240300</v>
      </c>
      <c r="AP276" s="12">
        <v>201840000</v>
      </c>
      <c r="AQ276" s="63" t="s">
        <v>83</v>
      </c>
      <c r="AR276" s="64">
        <v>0</v>
      </c>
      <c r="AS276" s="63" t="s">
        <v>83</v>
      </c>
      <c r="AT276" s="64">
        <v>0</v>
      </c>
      <c r="AU276" s="63" t="s">
        <v>83</v>
      </c>
      <c r="AV276" s="64">
        <v>0</v>
      </c>
      <c r="AW276" s="63" t="s">
        <v>83</v>
      </c>
      <c r="AX276" s="64">
        <v>0</v>
      </c>
      <c r="AY276" s="63" t="s">
        <v>83</v>
      </c>
      <c r="AZ276" s="64">
        <v>0</v>
      </c>
      <c r="BA276" s="63" t="s">
        <v>83</v>
      </c>
      <c r="BB276" s="64">
        <v>0</v>
      </c>
      <c r="BC276" s="63" t="s">
        <v>83</v>
      </c>
      <c r="BD276" s="64">
        <v>0</v>
      </c>
      <c r="BE276" s="13">
        <f t="shared" si="53"/>
        <v>201840000</v>
      </c>
      <c r="BF276" s="59">
        <v>7201408030</v>
      </c>
      <c r="BG276" s="58">
        <v>46169</v>
      </c>
      <c r="BH276" s="59">
        <v>8201408157</v>
      </c>
      <c r="BI276" s="58">
        <v>46197</v>
      </c>
      <c r="BJ276" s="4" t="s">
        <v>2238</v>
      </c>
      <c r="BK276" s="4" t="s">
        <v>2239</v>
      </c>
      <c r="BL276" s="14" t="s">
        <v>2240</v>
      </c>
      <c r="BM276" s="11">
        <f>+VLOOKUP(BL276,Supervisores!A:B,2,0)</f>
        <v>1128265154</v>
      </c>
      <c r="BN276" s="16" t="s">
        <v>2271</v>
      </c>
      <c r="BO276" s="16" t="s">
        <v>2272</v>
      </c>
      <c r="BP276" s="58">
        <v>46206</v>
      </c>
      <c r="BQ276" s="65">
        <v>46198</v>
      </c>
      <c r="BR276" s="112" t="s">
        <v>2273</v>
      </c>
      <c r="BS276" s="65">
        <v>46197</v>
      </c>
      <c r="BT276" s="65">
        <v>47483</v>
      </c>
      <c r="BU276" s="65">
        <v>46198</v>
      </c>
      <c r="BV276" s="60" t="s">
        <v>95</v>
      </c>
      <c r="BW276" s="67" t="s">
        <v>96</v>
      </c>
      <c r="BX276" s="60">
        <v>20</v>
      </c>
      <c r="BY276" s="15"/>
      <c r="BZ276" s="59" t="s">
        <v>2274</v>
      </c>
    </row>
    <row r="277" spans="1:78" hidden="1">
      <c r="A277" s="140" t="s">
        <v>76</v>
      </c>
      <c r="B277" s="4">
        <v>276</v>
      </c>
      <c r="C277" s="141"/>
      <c r="D277" s="140" t="str">
        <f t="shared" si="48"/>
        <v>NIDIA BEDOYA LORA
/SALVADOR ENRIQUE IREGUI LOTERO/MELISSA LOZANO ÁNGEL</v>
      </c>
      <c r="E277" s="60" t="s">
        <v>2051</v>
      </c>
      <c r="F277" s="140" t="s">
        <v>78</v>
      </c>
      <c r="G277" s="60" t="s">
        <v>289</v>
      </c>
      <c r="H277" s="140" t="s">
        <v>78</v>
      </c>
      <c r="I277" s="60" t="s">
        <v>337</v>
      </c>
      <c r="J277" s="141">
        <v>3236</v>
      </c>
      <c r="K277" s="142">
        <v>46164</v>
      </c>
      <c r="L277" s="141">
        <v>3930</v>
      </c>
      <c r="M277" s="63">
        <v>100</v>
      </c>
      <c r="N277" s="58">
        <v>46169</v>
      </c>
      <c r="O277" s="144" t="s">
        <v>2275</v>
      </c>
      <c r="P277" s="145" t="s">
        <v>2276</v>
      </c>
      <c r="Q277" s="61" t="s">
        <v>83</v>
      </c>
      <c r="R277" s="140" t="str">
        <f t="shared" si="49"/>
        <v>PERSONA JURIDICA</v>
      </c>
      <c r="S277" s="166" t="s">
        <v>2246</v>
      </c>
      <c r="T277" s="158" t="s">
        <v>2247</v>
      </c>
      <c r="U277" s="61" t="s">
        <v>83</v>
      </c>
      <c r="V277" s="61" t="s">
        <v>83</v>
      </c>
      <c r="W277" s="61" t="s">
        <v>83</v>
      </c>
      <c r="X277" s="141">
        <v>80141604</v>
      </c>
      <c r="Y277" s="141" t="s">
        <v>2277</v>
      </c>
      <c r="Z277" s="141" t="s">
        <v>2278</v>
      </c>
      <c r="AA277" s="59" t="s">
        <v>83</v>
      </c>
      <c r="AB277" s="140" t="s">
        <v>158</v>
      </c>
      <c r="AC277" s="140" t="s">
        <v>192</v>
      </c>
      <c r="AD277" s="142"/>
      <c r="AE277" s="142"/>
      <c r="AF277" s="142"/>
      <c r="AG277" s="142"/>
      <c r="AH277" s="142" t="e">
        <f>+VLOOKUP(P277,#REF!,5,0)</f>
        <v>#REF!</v>
      </c>
      <c r="AI277" s="140">
        <f t="shared" si="54"/>
        <v>-45507</v>
      </c>
      <c r="AJ277" s="142"/>
      <c r="AK277" s="140">
        <f t="shared" si="50"/>
        <v>0</v>
      </c>
      <c r="AL277" s="140">
        <f t="shared" si="51"/>
        <v>1</v>
      </c>
      <c r="AM277" s="148" t="e">
        <f>+VLOOKUP(AA277,Honorarios!A:B,2,0)</f>
        <v>#N/A</v>
      </c>
      <c r="AN277" s="148"/>
      <c r="AO277" s="141"/>
      <c r="AP277" s="149"/>
      <c r="AQ277" s="143"/>
      <c r="AR277" s="150"/>
      <c r="AS277" s="143"/>
      <c r="AT277" s="150"/>
      <c r="AU277" s="143"/>
      <c r="AV277" s="150"/>
      <c r="AW277" s="143"/>
      <c r="AX277" s="150"/>
      <c r="AY277" s="143"/>
      <c r="AZ277" s="150"/>
      <c r="BA277" s="143"/>
      <c r="BB277" s="150"/>
      <c r="BC277" s="143"/>
      <c r="BD277" s="150"/>
      <c r="BE277" s="151">
        <f t="shared" si="53"/>
        <v>0</v>
      </c>
      <c r="BF277" s="141"/>
      <c r="BG277" s="142"/>
      <c r="BH277" s="141"/>
      <c r="BI277" s="142"/>
      <c r="BJ277" s="140"/>
      <c r="BK277" s="140"/>
      <c r="BL277" s="152"/>
      <c r="BM277" s="145" t="e">
        <f>+VLOOKUP(BL277,Supervisores!A:B,2,0)</f>
        <v>#N/A</v>
      </c>
      <c r="BN277" s="153"/>
      <c r="BO277" s="153"/>
      <c r="BP277" s="142"/>
      <c r="BQ277" s="154"/>
      <c r="BR277" s="155"/>
      <c r="BS277" s="154"/>
      <c r="BT277" s="154"/>
      <c r="BU277" s="154"/>
      <c r="BV277" s="141"/>
      <c r="BW277" s="147"/>
      <c r="BX277" s="141"/>
      <c r="BY277" s="156"/>
      <c r="BZ277" s="141"/>
    </row>
    <row r="278" spans="1:78" hidden="1">
      <c r="A278" s="140" t="s">
        <v>76</v>
      </c>
      <c r="B278" s="4">
        <v>277</v>
      </c>
      <c r="C278" s="141"/>
      <c r="D278" s="140" t="str">
        <f t="shared" si="48"/>
        <v>//</v>
      </c>
      <c r="E278" s="141"/>
      <c r="F278" s="140" t="s">
        <v>78</v>
      </c>
      <c r="G278" s="140"/>
      <c r="H278" s="140" t="s">
        <v>78</v>
      </c>
      <c r="I278" s="141"/>
      <c r="J278" s="141"/>
      <c r="K278" s="142"/>
      <c r="L278" s="141"/>
      <c r="M278" s="143"/>
      <c r="N278" s="144"/>
      <c r="O278" s="144"/>
      <c r="P278" s="145" t="s">
        <v>2279</v>
      </c>
      <c r="Q278" s="146"/>
      <c r="R278" s="140"/>
      <c r="S278" s="143"/>
      <c r="T278" s="158" t="s">
        <v>2280</v>
      </c>
      <c r="U278" s="147"/>
      <c r="V278" s="147"/>
      <c r="W278" s="159">
        <f t="shared" si="55"/>
        <v>1096</v>
      </c>
      <c r="X278" s="141"/>
      <c r="Y278" s="141" t="s">
        <v>2281</v>
      </c>
      <c r="Z278" s="141"/>
      <c r="AA278" s="140"/>
      <c r="AB278" s="140"/>
      <c r="AC278" s="140"/>
      <c r="AD278" s="142"/>
      <c r="AE278" s="142"/>
      <c r="AF278" s="142"/>
      <c r="AG278" s="142"/>
      <c r="AH278" s="142" t="e">
        <f>+VLOOKUP(P278,#REF!,5,0)</f>
        <v>#REF!</v>
      </c>
      <c r="AI278" s="140">
        <f t="shared" si="54"/>
        <v>0</v>
      </c>
      <c r="AJ278" s="142"/>
      <c r="AK278" s="140">
        <f t="shared" si="50"/>
        <v>0</v>
      </c>
      <c r="AL278" s="140">
        <f t="shared" si="51"/>
        <v>1</v>
      </c>
      <c r="AM278" s="148" t="e">
        <f>+VLOOKUP(AA278,Honorarios!A:B,2,0)</f>
        <v>#N/A</v>
      </c>
      <c r="AN278" s="148"/>
      <c r="AO278" s="141"/>
      <c r="AP278" s="149"/>
      <c r="AQ278" s="143"/>
      <c r="AR278" s="150"/>
      <c r="AS278" s="143"/>
      <c r="AT278" s="150"/>
      <c r="AU278" s="143"/>
      <c r="AV278" s="150"/>
      <c r="AW278" s="143"/>
      <c r="AX278" s="150"/>
      <c r="AY278" s="143"/>
      <c r="AZ278" s="150"/>
      <c r="BA278" s="143"/>
      <c r="BB278" s="150"/>
      <c r="BC278" s="143"/>
      <c r="BD278" s="150"/>
      <c r="BE278" s="151">
        <f t="shared" si="53"/>
        <v>0</v>
      </c>
      <c r="BF278" s="141"/>
      <c r="BG278" s="142"/>
      <c r="BH278" s="141"/>
      <c r="BI278" s="142"/>
      <c r="BJ278" s="140"/>
      <c r="BK278" s="140"/>
      <c r="BL278" s="152"/>
      <c r="BM278" s="145" t="e">
        <f>+VLOOKUP(BL278,Supervisores!A:B,2,0)</f>
        <v>#N/A</v>
      </c>
      <c r="BN278" s="153"/>
      <c r="BO278" s="153"/>
      <c r="BP278" s="142"/>
      <c r="BQ278" s="154"/>
      <c r="BR278" s="155"/>
      <c r="BS278" s="154"/>
      <c r="BT278" s="154"/>
      <c r="BU278" s="154"/>
      <c r="BV278" s="141"/>
      <c r="BW278" s="147"/>
      <c r="BX278" s="141"/>
      <c r="BY278" s="156"/>
      <c r="BZ278" s="141"/>
    </row>
    <row r="279" spans="1:78" hidden="1">
      <c r="A279" s="140" t="s">
        <v>76</v>
      </c>
      <c r="B279" s="4">
        <v>278</v>
      </c>
      <c r="C279" s="141"/>
      <c r="D279" s="140" t="str">
        <f t="shared" si="48"/>
        <v>//</v>
      </c>
      <c r="E279" s="141"/>
      <c r="F279" s="140" t="s">
        <v>78</v>
      </c>
      <c r="G279" s="140"/>
      <c r="H279" s="140" t="s">
        <v>78</v>
      </c>
      <c r="I279" s="141"/>
      <c r="J279" s="141"/>
      <c r="K279" s="142"/>
      <c r="L279" s="141"/>
      <c r="M279" s="143"/>
      <c r="N279" s="144"/>
      <c r="O279" s="144"/>
      <c r="P279" s="145" t="s">
        <v>2282</v>
      </c>
      <c r="Q279" s="146"/>
      <c r="R279" s="140"/>
      <c r="S279" s="143"/>
      <c r="T279" s="158" t="s">
        <v>2283</v>
      </c>
      <c r="U279" s="147"/>
      <c r="V279" s="147"/>
      <c r="W279" s="159">
        <f>+EDATE(V279,36)</f>
        <v>1096</v>
      </c>
      <c r="X279" s="141"/>
      <c r="Y279" s="141"/>
      <c r="Z279" s="141"/>
      <c r="AA279" s="140"/>
      <c r="AB279" s="140"/>
      <c r="AC279" s="140"/>
      <c r="AD279" s="142"/>
      <c r="AE279" s="142"/>
      <c r="AF279" s="142"/>
      <c r="AG279" s="142"/>
      <c r="AH279" s="142" t="e">
        <f>+VLOOKUP(P279,#REF!,5,0)</f>
        <v>#REF!</v>
      </c>
      <c r="AI279" s="140">
        <f t="shared" si="54"/>
        <v>0</v>
      </c>
      <c r="AJ279" s="142"/>
      <c r="AK279" s="140">
        <f t="shared" si="50"/>
        <v>0</v>
      </c>
      <c r="AL279" s="140">
        <f t="shared" si="51"/>
        <v>1</v>
      </c>
      <c r="AM279" s="148" t="e">
        <f>+VLOOKUP(AA279,Honorarios!A:B,2,0)</f>
        <v>#N/A</v>
      </c>
      <c r="AN279" s="148"/>
      <c r="AO279" s="141"/>
      <c r="AP279" s="149"/>
      <c r="AQ279" s="143"/>
      <c r="AR279" s="150"/>
      <c r="AS279" s="143"/>
      <c r="AT279" s="150"/>
      <c r="AU279" s="143"/>
      <c r="AV279" s="150"/>
      <c r="AW279" s="143"/>
      <c r="AX279" s="150"/>
      <c r="AY279" s="143"/>
      <c r="AZ279" s="150"/>
      <c r="BA279" s="143"/>
      <c r="BB279" s="150"/>
      <c r="BC279" s="143"/>
      <c r="BD279" s="150"/>
      <c r="BE279" s="151">
        <f t="shared" si="53"/>
        <v>0</v>
      </c>
      <c r="BF279" s="141"/>
      <c r="BG279" s="142"/>
      <c r="BH279" s="141"/>
      <c r="BI279" s="142"/>
      <c r="BJ279" s="140"/>
      <c r="BK279" s="140"/>
      <c r="BL279" s="152"/>
      <c r="BM279" s="145" t="e">
        <f>+VLOOKUP(BL279,Supervisores!A:B,2,0)</f>
        <v>#N/A</v>
      </c>
      <c r="BN279" s="153"/>
      <c r="BO279" s="153"/>
      <c r="BP279" s="142"/>
      <c r="BQ279" s="154"/>
      <c r="BR279" s="155"/>
      <c r="BS279" s="154"/>
      <c r="BT279" s="154"/>
      <c r="BU279" s="154"/>
      <c r="BV279" s="141"/>
      <c r="BW279" s="147"/>
      <c r="BX279" s="141"/>
      <c r="BY279" s="156"/>
      <c r="BZ279" s="141"/>
    </row>
    <row r="280" spans="1:78" hidden="1">
      <c r="A280" s="140" t="s">
        <v>76</v>
      </c>
      <c r="B280" s="4">
        <v>279</v>
      </c>
      <c r="C280" s="141"/>
      <c r="D280" s="140" t="str">
        <f t="shared" si="48"/>
        <v>//</v>
      </c>
      <c r="E280" s="141"/>
      <c r="F280" s="140" t="s">
        <v>78</v>
      </c>
      <c r="G280" s="140"/>
      <c r="H280" s="140" t="s">
        <v>78</v>
      </c>
      <c r="I280" s="141"/>
      <c r="J280" s="141"/>
      <c r="K280" s="142"/>
      <c r="L280" s="141"/>
      <c r="M280" s="143"/>
      <c r="N280" s="144"/>
      <c r="O280" s="144"/>
      <c r="P280" s="145" t="s">
        <v>2284</v>
      </c>
      <c r="Q280" s="146"/>
      <c r="R280" s="140"/>
      <c r="S280" s="143"/>
      <c r="T280" s="158" t="s">
        <v>2285</v>
      </c>
      <c r="U280" s="147"/>
      <c r="V280" s="147"/>
      <c r="W280" s="159">
        <f>+EDATE(V280,36)</f>
        <v>1096</v>
      </c>
      <c r="X280" s="141"/>
      <c r="Y280" s="141"/>
      <c r="Z280" s="141"/>
      <c r="AA280" s="140"/>
      <c r="AB280" s="140"/>
      <c r="AC280" s="140"/>
      <c r="AD280" s="142"/>
      <c r="AE280" s="142"/>
      <c r="AF280" s="142"/>
      <c r="AG280" s="142"/>
      <c r="AH280" s="142" t="e">
        <f>+VLOOKUP(P280,#REF!,5,0)</f>
        <v>#REF!</v>
      </c>
      <c r="AI280" s="140">
        <f t="shared" si="54"/>
        <v>0</v>
      </c>
      <c r="AJ280" s="142"/>
      <c r="AK280" s="140">
        <f t="shared" si="50"/>
        <v>0</v>
      </c>
      <c r="AL280" s="140">
        <f t="shared" si="51"/>
        <v>1</v>
      </c>
      <c r="AM280" s="148" t="e">
        <f>+VLOOKUP(AA280,Honorarios!A:B,2,0)</f>
        <v>#N/A</v>
      </c>
      <c r="AN280" s="148"/>
      <c r="AO280" s="141"/>
      <c r="AP280" s="149"/>
      <c r="AQ280" s="143"/>
      <c r="AR280" s="150"/>
      <c r="AS280" s="143"/>
      <c r="AT280" s="150"/>
      <c r="AU280" s="143"/>
      <c r="AV280" s="150"/>
      <c r="AW280" s="143"/>
      <c r="AX280" s="150"/>
      <c r="AY280" s="143"/>
      <c r="AZ280" s="150"/>
      <c r="BA280" s="143"/>
      <c r="BB280" s="150"/>
      <c r="BC280" s="143"/>
      <c r="BD280" s="150"/>
      <c r="BE280" s="151">
        <f t="shared" si="53"/>
        <v>0</v>
      </c>
      <c r="BF280" s="141"/>
      <c r="BG280" s="142"/>
      <c r="BH280" s="141"/>
      <c r="BI280" s="142"/>
      <c r="BJ280" s="140"/>
      <c r="BK280" s="140"/>
      <c r="BL280" s="152"/>
      <c r="BM280" s="145" t="e">
        <f>+VLOOKUP(BL280,Supervisores!A:B,2,0)</f>
        <v>#N/A</v>
      </c>
      <c r="BN280" s="153"/>
      <c r="BO280" s="153"/>
      <c r="BP280" s="142"/>
      <c r="BQ280" s="154"/>
      <c r="BR280" s="155"/>
      <c r="BS280" s="154"/>
      <c r="BT280" s="154"/>
      <c r="BU280" s="154"/>
      <c r="BV280" s="141"/>
      <c r="BW280" s="147"/>
      <c r="BX280" s="141"/>
      <c r="BY280" s="156"/>
      <c r="BZ280" s="141"/>
    </row>
    <row r="281" spans="1:78" hidden="1">
      <c r="A281" s="140" t="s">
        <v>76</v>
      </c>
      <c r="B281" s="4">
        <v>280</v>
      </c>
      <c r="C281" s="141"/>
      <c r="D281" s="140" t="str">
        <f t="shared" si="48"/>
        <v>//</v>
      </c>
      <c r="E281" s="141"/>
      <c r="F281" s="140" t="s">
        <v>78</v>
      </c>
      <c r="G281" s="140"/>
      <c r="H281" s="140" t="s">
        <v>78</v>
      </c>
      <c r="I281" s="141"/>
      <c r="J281" s="141"/>
      <c r="K281" s="142"/>
      <c r="L281" s="141"/>
      <c r="M281" s="143"/>
      <c r="N281" s="144"/>
      <c r="O281" s="144"/>
      <c r="P281" s="145" t="s">
        <v>2286</v>
      </c>
      <c r="Q281" s="146"/>
      <c r="R281" s="140"/>
      <c r="S281" s="143"/>
      <c r="T281" s="158" t="s">
        <v>2287</v>
      </c>
      <c r="U281" s="147"/>
      <c r="V281" s="147"/>
      <c r="W281" s="159">
        <f t="shared" si="55"/>
        <v>1096</v>
      </c>
      <c r="X281" s="141"/>
      <c r="Y281" s="141"/>
      <c r="Z281" s="141"/>
      <c r="AA281" s="140"/>
      <c r="AB281" s="140"/>
      <c r="AC281" s="140"/>
      <c r="AD281" s="142"/>
      <c r="AE281" s="142"/>
      <c r="AF281" s="142"/>
      <c r="AG281" s="142"/>
      <c r="AH281" s="142" t="e">
        <f>+VLOOKUP(P281,#REF!,5,0)</f>
        <v>#REF!</v>
      </c>
      <c r="AI281" s="140">
        <f t="shared" si="54"/>
        <v>0</v>
      </c>
      <c r="AJ281" s="142"/>
      <c r="AK281" s="140">
        <f t="shared" si="50"/>
        <v>0</v>
      </c>
      <c r="AL281" s="140">
        <f t="shared" si="51"/>
        <v>1</v>
      </c>
      <c r="AM281" s="148" t="e">
        <f>+VLOOKUP(AA281,Honorarios!A:B,2,0)</f>
        <v>#N/A</v>
      </c>
      <c r="AN281" s="148"/>
      <c r="AO281" s="141"/>
      <c r="AP281" s="149"/>
      <c r="AQ281" s="143"/>
      <c r="AR281" s="150"/>
      <c r="AS281" s="143"/>
      <c r="AT281" s="150"/>
      <c r="AU281" s="143"/>
      <c r="AV281" s="150"/>
      <c r="AW281" s="143"/>
      <c r="AX281" s="150"/>
      <c r="AY281" s="143"/>
      <c r="AZ281" s="150"/>
      <c r="BA281" s="143"/>
      <c r="BB281" s="150"/>
      <c r="BC281" s="143"/>
      <c r="BD281" s="150"/>
      <c r="BE281" s="151">
        <f t="shared" si="53"/>
        <v>0</v>
      </c>
      <c r="BF281" s="141"/>
      <c r="BG281" s="142"/>
      <c r="BH281" s="141"/>
      <c r="BI281" s="142"/>
      <c r="BJ281" s="140"/>
      <c r="BK281" s="140"/>
      <c r="BL281" s="152"/>
      <c r="BM281" s="145" t="e">
        <f>+VLOOKUP(BL281,Supervisores!A:B,2,0)</f>
        <v>#N/A</v>
      </c>
      <c r="BN281" s="153"/>
      <c r="BO281" s="153"/>
      <c r="BP281" s="142"/>
      <c r="BQ281" s="154"/>
      <c r="BR281" s="155"/>
      <c r="BS281" s="154"/>
      <c r="BT281" s="154"/>
      <c r="BU281" s="154"/>
      <c r="BV281" s="141"/>
      <c r="BW281" s="147"/>
      <c r="BX281" s="141"/>
      <c r="BY281" s="156"/>
      <c r="BZ281" s="141"/>
    </row>
    <row r="282" spans="1:78" hidden="1">
      <c r="A282" s="4" t="s">
        <v>76</v>
      </c>
      <c r="B282" s="4">
        <v>281</v>
      </c>
      <c r="C282" s="59"/>
      <c r="D282" s="4" t="str">
        <f>+CONCATENATE(E282,F282,G282,H282,I282)</f>
        <v>JOHNATTAN STEVEN OROZCOSALVADOR ENRIQUE IREGUI LOTEROOSCAR MENGO</v>
      </c>
      <c r="E282" s="60" t="s">
        <v>77</v>
      </c>
      <c r="F282" s="5"/>
      <c r="G282" s="5" t="s">
        <v>289</v>
      </c>
      <c r="H282" s="5"/>
      <c r="I282" s="60" t="s">
        <v>2170</v>
      </c>
      <c r="J282" s="59">
        <v>3231</v>
      </c>
      <c r="K282" s="58">
        <v>46134</v>
      </c>
      <c r="L282" s="59">
        <v>3917</v>
      </c>
      <c r="M282" s="63">
        <v>98</v>
      </c>
      <c r="N282" s="10">
        <v>46134</v>
      </c>
      <c r="O282" s="164" t="s">
        <v>83</v>
      </c>
      <c r="P282" s="11" t="s">
        <v>2288</v>
      </c>
      <c r="Q282" s="18" t="s">
        <v>83</v>
      </c>
      <c r="R282" s="4" t="str">
        <f t="shared" ref="R282:R284" si="56">IF(ISNUMBER(FIND("-",S282)),"PERSONA JURIDICA","PERSONA NATURAL")</f>
        <v>PERSONA JURIDICA</v>
      </c>
      <c r="S282" s="63" t="s">
        <v>2289</v>
      </c>
      <c r="T282" s="163" t="s">
        <v>2290</v>
      </c>
      <c r="U282" s="160" t="s">
        <v>83</v>
      </c>
      <c r="V282" s="160" t="s">
        <v>83</v>
      </c>
      <c r="W282" s="160" t="s">
        <v>83</v>
      </c>
      <c r="X282" s="59" t="s">
        <v>2164</v>
      </c>
      <c r="Y282" s="68" t="s">
        <v>2291</v>
      </c>
      <c r="Z282" s="59" t="s">
        <v>2292</v>
      </c>
      <c r="AA282" s="4" t="s">
        <v>83</v>
      </c>
      <c r="AB282" s="4" t="s">
        <v>87</v>
      </c>
      <c r="AC282" s="4" t="s">
        <v>267</v>
      </c>
      <c r="AD282" s="58">
        <v>46184</v>
      </c>
      <c r="AE282" s="58">
        <v>46176</v>
      </c>
      <c r="AF282" s="58">
        <v>46184</v>
      </c>
      <c r="AG282" s="58">
        <v>46387</v>
      </c>
      <c r="AH282" s="10" t="e">
        <f>+VLOOKUP(P282,#REF!,5,0)</f>
        <v>#REF!</v>
      </c>
      <c r="AI282" s="4">
        <f>DAYS360(N282,AD282,(FALSE))</f>
        <v>49</v>
      </c>
      <c r="AJ282" s="58">
        <v>46184</v>
      </c>
      <c r="AK282" s="4">
        <f>DAYS360(AJ282,AF282,(FALSE))</f>
        <v>0</v>
      </c>
      <c r="AL282" s="4">
        <f>(YEAR(AG282)-YEAR(AF282))*360 + (MONTH(AG282)-MONTH(AF282))*30 + (DAY(AG282)-DAY(AF282))+1</f>
        <v>201</v>
      </c>
      <c r="AM282" s="12" t="e">
        <f>+VLOOKUP(AA282,Honorarios!A:B,2,0)</f>
        <v>#N/A</v>
      </c>
      <c r="AN282" s="12">
        <v>193700520</v>
      </c>
      <c r="AO282" s="59">
        <v>9240298</v>
      </c>
      <c r="AP282" s="12">
        <v>193700520</v>
      </c>
      <c r="AQ282" s="63" t="s">
        <v>83</v>
      </c>
      <c r="AR282" s="64">
        <v>0</v>
      </c>
      <c r="AS282" s="63" t="s">
        <v>83</v>
      </c>
      <c r="AT282" s="64">
        <v>0</v>
      </c>
      <c r="AU282" s="63" t="s">
        <v>83</v>
      </c>
      <c r="AV282" s="64">
        <v>0</v>
      </c>
      <c r="AW282" s="63" t="s">
        <v>83</v>
      </c>
      <c r="AX282" s="64">
        <v>0</v>
      </c>
      <c r="AY282" s="63" t="s">
        <v>83</v>
      </c>
      <c r="AZ282" s="64">
        <v>0</v>
      </c>
      <c r="BA282" s="63" t="s">
        <v>83</v>
      </c>
      <c r="BB282" s="64">
        <v>0</v>
      </c>
      <c r="BC282" s="63" t="s">
        <v>83</v>
      </c>
      <c r="BD282" s="64">
        <v>0</v>
      </c>
      <c r="BE282" s="13">
        <f>+SUM(BD282,BB282,AZ282,AX282,AV282,AT282,AR282,AP282)</f>
        <v>193700520</v>
      </c>
      <c r="BF282" s="59">
        <v>7201407991</v>
      </c>
      <c r="BG282" s="58">
        <v>46134</v>
      </c>
      <c r="BH282" s="59">
        <v>8201408149</v>
      </c>
      <c r="BI282" s="58">
        <v>46176</v>
      </c>
      <c r="BJ282" s="4" t="s">
        <v>2167</v>
      </c>
      <c r="BK282" s="4" t="s">
        <v>2190</v>
      </c>
      <c r="BL282" s="14" t="s">
        <v>220</v>
      </c>
      <c r="BM282" s="11">
        <f>+VLOOKUP(BL282,Supervisores!A:B,2,0)</f>
        <v>43617827</v>
      </c>
      <c r="BN282" s="16" t="s">
        <v>2293</v>
      </c>
      <c r="BO282" s="16" t="s">
        <v>2294</v>
      </c>
      <c r="BP282" s="58">
        <v>46206</v>
      </c>
      <c r="BQ282" s="65">
        <v>46182</v>
      </c>
      <c r="BR282" s="112" t="s">
        <v>2295</v>
      </c>
      <c r="BS282" s="65">
        <v>46176</v>
      </c>
      <c r="BT282" s="65">
        <v>47483</v>
      </c>
      <c r="BU282" s="65">
        <v>46182</v>
      </c>
      <c r="BV282" s="60" t="s">
        <v>95</v>
      </c>
      <c r="BW282" s="67" t="s">
        <v>96</v>
      </c>
      <c r="BX282" s="60">
        <v>12</v>
      </c>
      <c r="BY282" s="15"/>
      <c r="BZ282" s="59" t="s">
        <v>2167</v>
      </c>
    </row>
    <row r="283" spans="1:78" hidden="1">
      <c r="A283" s="4" t="s">
        <v>76</v>
      </c>
      <c r="B283" s="4">
        <v>282</v>
      </c>
      <c r="C283" s="59"/>
      <c r="D283" s="4" t="str">
        <f t="shared" si="48"/>
        <v>NIDIA BEDOYA LORA
/SALVADOR ENRIQUE IREGUI LOTERO/CLAUDIA GIRALDO</v>
      </c>
      <c r="E283" s="60" t="s">
        <v>2051</v>
      </c>
      <c r="F283" s="5" t="s">
        <v>78</v>
      </c>
      <c r="G283" s="5" t="s">
        <v>289</v>
      </c>
      <c r="H283" s="5" t="s">
        <v>78</v>
      </c>
      <c r="I283" s="60" t="s">
        <v>2296</v>
      </c>
      <c r="J283" s="59">
        <v>3232</v>
      </c>
      <c r="K283" s="58">
        <v>46134</v>
      </c>
      <c r="L283" s="59">
        <v>3916</v>
      </c>
      <c r="M283" s="63">
        <v>98</v>
      </c>
      <c r="N283" s="10">
        <v>46134</v>
      </c>
      <c r="O283" s="164" t="s">
        <v>83</v>
      </c>
      <c r="P283" s="11" t="s">
        <v>2297</v>
      </c>
      <c r="Q283" s="18" t="s">
        <v>83</v>
      </c>
      <c r="R283" s="4" t="str">
        <f t="shared" si="56"/>
        <v>PERSONA JURIDICA</v>
      </c>
      <c r="S283" s="63" t="s">
        <v>2298</v>
      </c>
      <c r="T283" s="59" t="s">
        <v>2299</v>
      </c>
      <c r="U283" s="160" t="s">
        <v>83</v>
      </c>
      <c r="V283" s="160" t="s">
        <v>83</v>
      </c>
      <c r="W283" s="160" t="s">
        <v>83</v>
      </c>
      <c r="X283" s="163" t="s">
        <v>2164</v>
      </c>
      <c r="Y283" s="59" t="s">
        <v>2300</v>
      </c>
      <c r="Z283" s="175" t="s">
        <v>2301</v>
      </c>
      <c r="AA283" s="4" t="s">
        <v>83</v>
      </c>
      <c r="AB283" s="4" t="s">
        <v>87</v>
      </c>
      <c r="AC283" s="4" t="s">
        <v>267</v>
      </c>
      <c r="AD283" s="58">
        <v>46174</v>
      </c>
      <c r="AE283" s="58">
        <v>46168</v>
      </c>
      <c r="AF283" s="58">
        <v>46174</v>
      </c>
      <c r="AG283" s="58">
        <v>46387</v>
      </c>
      <c r="AH283" s="10" t="e">
        <f>+VLOOKUP(P283,#REF!,5,0)</f>
        <v>#REF!</v>
      </c>
      <c r="AI283" s="4">
        <f t="shared" si="54"/>
        <v>39</v>
      </c>
      <c r="AJ283" s="58">
        <v>46174</v>
      </c>
      <c r="AK283" s="4">
        <f t="shared" si="50"/>
        <v>0</v>
      </c>
      <c r="AL283" s="4">
        <f t="shared" si="51"/>
        <v>211</v>
      </c>
      <c r="AM283" s="12" t="e">
        <f>+VLOOKUP(AA283,Honorarios!A:B,2,0)</f>
        <v>#N/A</v>
      </c>
      <c r="AN283" s="12">
        <v>758115448</v>
      </c>
      <c r="AO283" s="59">
        <v>9240297</v>
      </c>
      <c r="AP283" s="12">
        <v>758115448</v>
      </c>
      <c r="AQ283" s="63" t="s">
        <v>83</v>
      </c>
      <c r="AR283" s="64">
        <v>0</v>
      </c>
      <c r="AS283" s="63" t="s">
        <v>83</v>
      </c>
      <c r="AT283" s="64">
        <v>0</v>
      </c>
      <c r="AU283" s="63" t="s">
        <v>83</v>
      </c>
      <c r="AV283" s="64">
        <v>0</v>
      </c>
      <c r="AW283" s="63" t="s">
        <v>83</v>
      </c>
      <c r="AX283" s="64">
        <v>0</v>
      </c>
      <c r="AY283" s="63" t="s">
        <v>83</v>
      </c>
      <c r="AZ283" s="64">
        <v>0</v>
      </c>
      <c r="BA283" s="63" t="s">
        <v>83</v>
      </c>
      <c r="BB283" s="64">
        <v>0</v>
      </c>
      <c r="BC283" s="63" t="s">
        <v>83</v>
      </c>
      <c r="BD283" s="64">
        <v>0</v>
      </c>
      <c r="BE283" s="13">
        <f t="shared" si="53"/>
        <v>758115448</v>
      </c>
      <c r="BF283" s="59">
        <v>7201407992</v>
      </c>
      <c r="BG283" s="58">
        <v>46134</v>
      </c>
      <c r="BH283" s="59">
        <v>8201408107</v>
      </c>
      <c r="BI283" s="58">
        <v>46169</v>
      </c>
      <c r="BJ283" s="4" t="s">
        <v>2167</v>
      </c>
      <c r="BK283" s="4" t="s">
        <v>2190</v>
      </c>
      <c r="BL283" s="14" t="s">
        <v>91</v>
      </c>
      <c r="BM283" s="11">
        <f>+VLOOKUP(BL283,Supervisores!A:B,2,0)</f>
        <v>98552967</v>
      </c>
      <c r="BN283" s="16" t="s">
        <v>2302</v>
      </c>
      <c r="BO283" s="15" t="s">
        <v>2303</v>
      </c>
      <c r="BP283" s="58">
        <v>46209</v>
      </c>
      <c r="BQ283" s="65">
        <v>46169</v>
      </c>
      <c r="BR283" s="112" t="s">
        <v>2304</v>
      </c>
      <c r="BS283" s="65">
        <v>46168</v>
      </c>
      <c r="BT283" s="65">
        <v>47483</v>
      </c>
      <c r="BU283" s="65">
        <v>46170</v>
      </c>
      <c r="BV283" s="60" t="s">
        <v>95</v>
      </c>
      <c r="BW283" s="67" t="s">
        <v>96</v>
      </c>
      <c r="BX283" s="60">
        <v>12</v>
      </c>
      <c r="BY283" s="15"/>
      <c r="BZ283" s="59" t="s">
        <v>2167</v>
      </c>
    </row>
    <row r="284" spans="1:78" hidden="1">
      <c r="A284" s="59" t="s">
        <v>76</v>
      </c>
      <c r="B284" s="59">
        <v>309</v>
      </c>
      <c r="C284" s="59"/>
      <c r="D284" s="59" t="str">
        <f t="shared" ref="D284" si="57">+CONCATENATE(E284,F284,G284,H284,I284)</f>
        <v>JOHNATTAN STEVEN OROZCOJUAN PABLO GARCIA BEDOYASUSANA WHITE</v>
      </c>
      <c r="E284" s="60" t="s">
        <v>77</v>
      </c>
      <c r="F284" s="60"/>
      <c r="G284" s="102" t="s">
        <v>165</v>
      </c>
      <c r="H284" s="60"/>
      <c r="I284" s="60" t="s">
        <v>2305</v>
      </c>
      <c r="J284" s="59">
        <v>3240</v>
      </c>
      <c r="K284" s="58">
        <v>46185</v>
      </c>
      <c r="L284" s="59">
        <v>3923</v>
      </c>
      <c r="M284" s="63" t="s">
        <v>2306</v>
      </c>
      <c r="N284" s="58">
        <v>46189</v>
      </c>
      <c r="O284" s="58" t="s">
        <v>2307</v>
      </c>
      <c r="P284" s="63" t="s">
        <v>2308</v>
      </c>
      <c r="Q284" s="61" t="s">
        <v>83</v>
      </c>
      <c r="R284" s="59" t="str">
        <f t="shared" si="56"/>
        <v>PERSONA JURIDICA</v>
      </c>
      <c r="S284" s="59" t="s">
        <v>2309</v>
      </c>
      <c r="T284" s="59" t="s">
        <v>2310</v>
      </c>
      <c r="U284" s="160" t="s">
        <v>83</v>
      </c>
      <c r="V284" s="160" t="s">
        <v>83</v>
      </c>
      <c r="W284" s="160" t="s">
        <v>83</v>
      </c>
      <c r="X284" s="59" t="s">
        <v>2311</v>
      </c>
      <c r="Y284" s="59" t="s">
        <v>2312</v>
      </c>
      <c r="Z284" s="59" t="s">
        <v>2313</v>
      </c>
      <c r="AA284" s="59" t="s">
        <v>83</v>
      </c>
      <c r="AB284" s="59" t="s">
        <v>87</v>
      </c>
      <c r="AC284" s="59" t="s">
        <v>434</v>
      </c>
      <c r="AD284" s="58">
        <v>46203</v>
      </c>
      <c r="AE284" s="58">
        <v>46199</v>
      </c>
      <c r="AF284" s="58">
        <v>46205</v>
      </c>
      <c r="AG284" s="58">
        <v>46236</v>
      </c>
      <c r="AH284" s="10" t="e">
        <f>+VLOOKUP(P284,#REF!,5,0)</f>
        <v>#REF!</v>
      </c>
      <c r="AI284" s="59">
        <f t="shared" ref="AI284" si="58">DAYS360(N284,AD284,(FALSE))</f>
        <v>14</v>
      </c>
      <c r="AJ284" s="58">
        <v>46205</v>
      </c>
      <c r="AK284" s="59">
        <f t="shared" ref="AK284" si="59">DAYS360(AJ284,AF284,(FALSE))</f>
        <v>0</v>
      </c>
      <c r="AL284" s="59">
        <f t="shared" ref="AL284" si="60">(YEAR(AG284)-YEAR(AF284))*360 + (MONTH(AG284)-MONTH(AF284))*30 + (DAY(AG284)-DAY(AF284))+1</f>
        <v>31</v>
      </c>
      <c r="AM284" s="62" t="e">
        <f>+VLOOKUP(AA284,Honorarios!A:B,2,0)</f>
        <v>#N/A</v>
      </c>
      <c r="AN284" s="62">
        <v>19361300</v>
      </c>
      <c r="AO284" s="59">
        <v>9240298</v>
      </c>
      <c r="AP284" s="62">
        <v>19361300</v>
      </c>
      <c r="AQ284" s="63" t="s">
        <v>83</v>
      </c>
      <c r="AR284" s="64">
        <v>0</v>
      </c>
      <c r="AS284" s="63" t="s">
        <v>83</v>
      </c>
      <c r="AT284" s="64">
        <v>0</v>
      </c>
      <c r="AU284" s="63" t="s">
        <v>83</v>
      </c>
      <c r="AV284" s="64">
        <v>0</v>
      </c>
      <c r="AW284" s="63" t="s">
        <v>83</v>
      </c>
      <c r="AX284" s="64">
        <v>0</v>
      </c>
      <c r="AY284" s="63" t="s">
        <v>83</v>
      </c>
      <c r="AZ284" s="64">
        <v>0</v>
      </c>
      <c r="BA284" s="63" t="s">
        <v>83</v>
      </c>
      <c r="BB284" s="64">
        <v>0</v>
      </c>
      <c r="BC284" s="63" t="s">
        <v>83</v>
      </c>
      <c r="BD284" s="64">
        <v>0</v>
      </c>
      <c r="BE284" s="174">
        <f t="shared" ref="BE284" si="61">+SUM(BD284,BB284,AZ284,AX284,AV284,AT284,AR284,AP284)</f>
        <v>19361300</v>
      </c>
      <c r="BF284" s="59">
        <v>7201408075</v>
      </c>
      <c r="BG284" s="58">
        <v>46189</v>
      </c>
      <c r="BH284" s="59">
        <v>8201408206</v>
      </c>
      <c r="BI284" s="58">
        <v>46174</v>
      </c>
      <c r="BJ284" s="59" t="s">
        <v>2143</v>
      </c>
      <c r="BK284" s="59" t="s">
        <v>90</v>
      </c>
      <c r="BL284" s="70" t="s">
        <v>91</v>
      </c>
      <c r="BM284" s="63">
        <f>+VLOOKUP(BL284,Supervisores!A:B,2,0)</f>
        <v>98552967</v>
      </c>
      <c r="BN284" s="15" t="s">
        <v>2314</v>
      </c>
      <c r="BO284" s="15"/>
      <c r="BP284" s="58"/>
      <c r="BQ284" s="65">
        <v>46204</v>
      </c>
      <c r="BR284" s="112" t="s">
        <v>2315</v>
      </c>
      <c r="BS284" s="65">
        <v>46203</v>
      </c>
      <c r="BT284" s="65">
        <v>47330</v>
      </c>
      <c r="BU284" s="65">
        <v>46205</v>
      </c>
      <c r="BV284" s="60" t="s">
        <v>95</v>
      </c>
      <c r="BW284" s="67" t="s">
        <v>96</v>
      </c>
      <c r="BX284" s="60">
        <v>13</v>
      </c>
      <c r="BY284" s="15"/>
      <c r="BZ284" s="59" t="s">
        <v>2316</v>
      </c>
    </row>
  </sheetData>
  <autoFilter ref="A1:BZ284">
    <filterColumn colId="17">
      <filters>
        <filter val="PERSONA NATURAL"/>
      </filters>
    </filterColumn>
  </autoFilter>
  <phoneticPr fontId="10" type="noConversion"/>
  <hyperlinks>
    <hyperlink ref="BN2" r:id="rId1"/>
    <hyperlink ref="BN3" r:id="rId2"/>
    <hyperlink ref="BN4" r:id="rId3"/>
    <hyperlink ref="BN5" r:id="rId4"/>
    <hyperlink ref="BN6" r:id="rId5"/>
    <hyperlink ref="BN7" r:id="rId6"/>
    <hyperlink ref="BN8" r:id="rId7"/>
    <hyperlink ref="BN9" r:id="rId8"/>
    <hyperlink ref="BN10" r:id="rId9"/>
    <hyperlink ref="BN11" r:id="rId10"/>
    <hyperlink ref="BN12" r:id="rId11"/>
    <hyperlink ref="BN13" r:id="rId12"/>
    <hyperlink ref="BN14" r:id="rId13"/>
    <hyperlink ref="BN15" r:id="rId14"/>
    <hyperlink ref="BN16" r:id="rId15"/>
    <hyperlink ref="BN17" r:id="rId16"/>
    <hyperlink ref="BN18" r:id="rId17"/>
    <hyperlink ref="BN20" r:id="rId18"/>
    <hyperlink ref="BN21" r:id="rId19"/>
    <hyperlink ref="BN22" r:id="rId20"/>
    <hyperlink ref="BN23" r:id="rId21"/>
    <hyperlink ref="BN24" r:id="rId22"/>
    <hyperlink ref="BN25" r:id="rId23"/>
    <hyperlink ref="BN26" r:id="rId24"/>
    <hyperlink ref="BN27" r:id="rId25"/>
    <hyperlink ref="BN28" r:id="rId26"/>
    <hyperlink ref="BN29" r:id="rId27"/>
    <hyperlink ref="BN30" r:id="rId28"/>
    <hyperlink ref="BN31" r:id="rId29"/>
    <hyperlink ref="BN32" r:id="rId30"/>
    <hyperlink ref="BO2" r:id="rId31"/>
    <hyperlink ref="BN33" r:id="rId32"/>
    <hyperlink ref="BN34" r:id="rId33"/>
    <hyperlink ref="BO3" r:id="rId34"/>
    <hyperlink ref="BN35" r:id="rId35"/>
    <hyperlink ref="BO4" r:id="rId36"/>
    <hyperlink ref="BO5" r:id="rId37"/>
    <hyperlink ref="BN36" r:id="rId38"/>
    <hyperlink ref="BO6" r:id="rId39"/>
    <hyperlink ref="BN37" r:id="rId40"/>
    <hyperlink ref="BO7" r:id="rId41"/>
    <hyperlink ref="BN38" r:id="rId42"/>
    <hyperlink ref="BN39" r:id="rId43"/>
    <hyperlink ref="BO8" r:id="rId44"/>
    <hyperlink ref="BO9" r:id="rId45"/>
    <hyperlink ref="BO11" r:id="rId46"/>
    <hyperlink ref="BO12" r:id="rId47"/>
    <hyperlink ref="BO13" r:id="rId48"/>
    <hyperlink ref="BO14" r:id="rId49"/>
    <hyperlink ref="BO10" r:id="rId50"/>
    <hyperlink ref="BO15" r:id="rId51"/>
    <hyperlink ref="BO16" r:id="rId52"/>
    <hyperlink ref="BO17" r:id="rId53"/>
    <hyperlink ref="BO18" r:id="rId54"/>
    <hyperlink ref="BO20" r:id="rId55"/>
    <hyperlink ref="BO21" r:id="rId56"/>
    <hyperlink ref="BO22" r:id="rId57"/>
    <hyperlink ref="BO23" r:id="rId58"/>
    <hyperlink ref="BO24" r:id="rId59"/>
    <hyperlink ref="BO25" r:id="rId60"/>
    <hyperlink ref="BO26" r:id="rId61"/>
    <hyperlink ref="BO27" r:id="rId62"/>
    <hyperlink ref="BO28" r:id="rId63"/>
    <hyperlink ref="BO29" r:id="rId64"/>
    <hyperlink ref="BO30" r:id="rId65"/>
    <hyperlink ref="BO31" r:id="rId66"/>
    <hyperlink ref="BN41" r:id="rId67"/>
    <hyperlink ref="BN43" r:id="rId68"/>
    <hyperlink ref="BO32" r:id="rId69"/>
    <hyperlink ref="BN45" r:id="rId70"/>
    <hyperlink ref="BN42" r:id="rId71"/>
    <hyperlink ref="BO33" r:id="rId72"/>
    <hyperlink ref="BO34" r:id="rId73"/>
    <hyperlink ref="BN49" r:id="rId74"/>
    <hyperlink ref="BO35" r:id="rId75"/>
    <hyperlink ref="BN51" r:id="rId76"/>
    <hyperlink ref="BN53" r:id="rId77"/>
    <hyperlink ref="BO36" r:id="rId78"/>
    <hyperlink ref="BO37" r:id="rId79"/>
    <hyperlink ref="BN55" r:id="rId80"/>
    <hyperlink ref="BN57" r:id="rId81"/>
    <hyperlink ref="BN44" r:id="rId82"/>
    <hyperlink ref="BO38" r:id="rId83"/>
    <hyperlink ref="BO39" r:id="rId84"/>
    <hyperlink ref="BN59" r:id="rId85"/>
    <hyperlink ref="BO40" r:id="rId86"/>
    <hyperlink ref="BO41" r:id="rId87"/>
    <hyperlink ref="BN46" r:id="rId88"/>
    <hyperlink ref="BO42" r:id="rId89"/>
    <hyperlink ref="BO43" r:id="rId90"/>
    <hyperlink ref="BO44" r:id="rId91"/>
    <hyperlink ref="BO45" r:id="rId92"/>
    <hyperlink ref="BO46" r:id="rId93"/>
    <hyperlink ref="BN48" r:id="rId94"/>
    <hyperlink ref="BN50" r:id="rId95"/>
    <hyperlink ref="BN61" r:id="rId96"/>
    <hyperlink ref="BO48" r:id="rId97"/>
    <hyperlink ref="BO49" r:id="rId98"/>
    <hyperlink ref="BN52" r:id="rId99"/>
    <hyperlink ref="BN54" r:id="rId100"/>
    <hyperlink ref="BO50" r:id="rId101"/>
    <hyperlink ref="BN63" r:id="rId102"/>
    <hyperlink ref="BN56" r:id="rId103"/>
    <hyperlink ref="BN65" r:id="rId104"/>
    <hyperlink ref="BN67" r:id="rId105"/>
    <hyperlink ref="BO51" r:id="rId106"/>
    <hyperlink ref="BO52" r:id="rId107"/>
    <hyperlink ref="BN69" r:id="rId108"/>
    <hyperlink ref="BN71" r:id="rId109"/>
    <hyperlink ref="BN73" r:id="rId110"/>
    <hyperlink ref="BN75" r:id="rId111"/>
    <hyperlink ref="BN77" r:id="rId112"/>
    <hyperlink ref="BN79" r:id="rId113"/>
    <hyperlink ref="BN58" r:id="rId114"/>
    <hyperlink ref="BN60" r:id="rId115"/>
    <hyperlink ref="BN62" r:id="rId116"/>
    <hyperlink ref="BN64" r:id="rId117"/>
    <hyperlink ref="BN66" r:id="rId118"/>
    <hyperlink ref="BN68" r:id="rId119"/>
    <hyperlink ref="BN70" r:id="rId120"/>
    <hyperlink ref="BN74" r:id="rId121"/>
    <hyperlink ref="BN76" r:id="rId122"/>
    <hyperlink ref="BO53" r:id="rId123"/>
    <hyperlink ref="BO54" r:id="rId124"/>
    <hyperlink ref="BN78" r:id="rId125"/>
    <hyperlink ref="BO55" r:id="rId126"/>
    <hyperlink ref="BO56" r:id="rId127"/>
    <hyperlink ref="BN80" r:id="rId128"/>
    <hyperlink ref="BO57" r:id="rId129"/>
    <hyperlink ref="BO58" r:id="rId130"/>
    <hyperlink ref="BN72" r:id="rId131"/>
    <hyperlink ref="BO59" r:id="rId132"/>
    <hyperlink ref="BO60" r:id="rId133"/>
    <hyperlink ref="BN81" r:id="rId134"/>
    <hyperlink ref="BO61" r:id="rId135"/>
    <hyperlink ref="BN82" r:id="rId136"/>
    <hyperlink ref="BO62" r:id="rId137"/>
    <hyperlink ref="BO63" r:id="rId138"/>
    <hyperlink ref="BN83" r:id="rId139"/>
    <hyperlink ref="BO64" r:id="rId140"/>
    <hyperlink ref="BO65" r:id="rId141"/>
    <hyperlink ref="BO66" r:id="rId142"/>
    <hyperlink ref="BN84" r:id="rId143"/>
    <hyperlink ref="BO67" r:id="rId144"/>
    <hyperlink ref="BO68" r:id="rId145"/>
    <hyperlink ref="BO69" r:id="rId146"/>
    <hyperlink ref="BN85" r:id="rId147"/>
    <hyperlink ref="BO70" r:id="rId148"/>
    <hyperlink ref="BO71" r:id="rId149"/>
    <hyperlink ref="BN86" r:id="rId150"/>
    <hyperlink ref="BN87" r:id="rId151"/>
    <hyperlink ref="BO72" r:id="rId152"/>
    <hyperlink ref="BN88" r:id="rId153"/>
    <hyperlink ref="BO73" r:id="rId154"/>
    <hyperlink ref="BO74" r:id="rId155"/>
    <hyperlink ref="BO75" r:id="rId156"/>
    <hyperlink ref="BN89" r:id="rId157"/>
    <hyperlink ref="BO76" r:id="rId158"/>
    <hyperlink ref="BO77" r:id="rId159"/>
    <hyperlink ref="BN90" r:id="rId160"/>
    <hyperlink ref="BN91" r:id="rId161"/>
    <hyperlink ref="BN92" r:id="rId162"/>
    <hyperlink ref="BN93" r:id="rId163"/>
    <hyperlink ref="BN94" r:id="rId164"/>
    <hyperlink ref="BN95" r:id="rId165"/>
    <hyperlink ref="BN96" r:id="rId166"/>
    <hyperlink ref="BN97" r:id="rId167"/>
    <hyperlink ref="BN98" r:id="rId168"/>
    <hyperlink ref="BN99" r:id="rId169"/>
    <hyperlink ref="BN100" r:id="rId170"/>
    <hyperlink ref="BN101" r:id="rId171"/>
    <hyperlink ref="BN102" r:id="rId172"/>
    <hyperlink ref="BN103" r:id="rId173"/>
    <hyperlink ref="BN104" r:id="rId174"/>
    <hyperlink ref="BN105" r:id="rId175"/>
    <hyperlink ref="BN106" r:id="rId176"/>
    <hyperlink ref="BN107" r:id="rId177"/>
    <hyperlink ref="BN128" r:id="rId178"/>
    <hyperlink ref="BN109" r:id="rId179"/>
    <hyperlink ref="BO78" r:id="rId180"/>
    <hyperlink ref="BO79" r:id="rId181"/>
    <hyperlink ref="BO80" r:id="rId182"/>
    <hyperlink ref="BO81" r:id="rId183"/>
    <hyperlink ref="BO82" r:id="rId184"/>
    <hyperlink ref="BO83" r:id="rId185"/>
    <hyperlink ref="BO84" r:id="rId186"/>
    <hyperlink ref="BO85" r:id="rId187"/>
    <hyperlink ref="BO86" r:id="rId188"/>
    <hyperlink ref="BO87" r:id="rId189"/>
    <hyperlink ref="BO88" r:id="rId190"/>
    <hyperlink ref="BO89" r:id="rId191"/>
    <hyperlink ref="BO90" r:id="rId192"/>
    <hyperlink ref="BO91" r:id="rId193"/>
    <hyperlink ref="BN110" r:id="rId194"/>
    <hyperlink ref="BN111" r:id="rId195"/>
    <hyperlink ref="BN112" r:id="rId196"/>
    <hyperlink ref="BN113" r:id="rId197"/>
    <hyperlink ref="BN114" r:id="rId198"/>
    <hyperlink ref="BN115" r:id="rId199"/>
    <hyperlink ref="BN116" r:id="rId200"/>
    <hyperlink ref="BN117" r:id="rId201"/>
    <hyperlink ref="BO92" r:id="rId202"/>
    <hyperlink ref="BO93" r:id="rId203"/>
    <hyperlink ref="BO94" r:id="rId204"/>
    <hyperlink ref="BO95" r:id="rId205"/>
    <hyperlink ref="BO96" r:id="rId206"/>
    <hyperlink ref="BO97" r:id="rId207"/>
    <hyperlink ref="BO98" r:id="rId208"/>
    <hyperlink ref="BO99" r:id="rId209"/>
    <hyperlink ref="BO100" r:id="rId210"/>
    <hyperlink ref="BO101" r:id="rId211"/>
    <hyperlink ref="BO102" r:id="rId212"/>
    <hyperlink ref="BO103" r:id="rId213"/>
    <hyperlink ref="BO104" r:id="rId214"/>
    <hyperlink ref="BO105" r:id="rId215"/>
    <hyperlink ref="BO106" r:id="rId216"/>
    <hyperlink ref="BO107" r:id="rId217"/>
    <hyperlink ref="BO108" r:id="rId218"/>
    <hyperlink ref="BO109" r:id="rId219"/>
    <hyperlink ref="BO110" r:id="rId220"/>
    <hyperlink ref="BN118" r:id="rId221"/>
    <hyperlink ref="BN119" r:id="rId222"/>
    <hyperlink ref="BN120" r:id="rId223"/>
    <hyperlink ref="BN121" r:id="rId224"/>
    <hyperlink ref="BN122" r:id="rId225"/>
    <hyperlink ref="BN123" r:id="rId226"/>
    <hyperlink ref="BN124" r:id="rId227"/>
    <hyperlink ref="BN125" r:id="rId228"/>
    <hyperlink ref="BN126" r:id="rId229"/>
    <hyperlink ref="BN127" r:id="rId230"/>
    <hyperlink ref="BN129" r:id="rId231"/>
    <hyperlink ref="BN133" r:id="rId232"/>
    <hyperlink ref="BN135" r:id="rId233"/>
    <hyperlink ref="BN137" r:id="rId234"/>
    <hyperlink ref="BN139" r:id="rId235"/>
    <hyperlink ref="BN141" r:id="rId236"/>
    <hyperlink ref="BN143" r:id="rId237"/>
    <hyperlink ref="BN145" r:id="rId238"/>
    <hyperlink ref="BN147" r:id="rId239"/>
    <hyperlink ref="BN140" r:id="rId240"/>
    <hyperlink ref="BN149" r:id="rId241"/>
    <hyperlink ref="BN151" r:id="rId242"/>
    <hyperlink ref="BN153" r:id="rId243"/>
    <hyperlink ref="BN155" r:id="rId244"/>
    <hyperlink ref="BN157" r:id="rId245"/>
    <hyperlink ref="BN150" r:id="rId246"/>
    <hyperlink ref="BN152" r:id="rId247"/>
    <hyperlink ref="BN154" r:id="rId248"/>
    <hyperlink ref="BN156" r:id="rId249"/>
    <hyperlink ref="BN158" r:id="rId250"/>
    <hyperlink ref="BN159" r:id="rId251"/>
    <hyperlink ref="BN160" r:id="rId252"/>
    <hyperlink ref="BN161" r:id="rId253"/>
    <hyperlink ref="BO111" r:id="rId254"/>
    <hyperlink ref="BO112" r:id="rId255"/>
    <hyperlink ref="BO113" r:id="rId256"/>
    <hyperlink ref="BO114" r:id="rId257"/>
    <hyperlink ref="BO115" r:id="rId258"/>
    <hyperlink ref="BO116" r:id="rId259"/>
    <hyperlink ref="BO117" r:id="rId260"/>
    <hyperlink ref="BO118" r:id="rId261"/>
    <hyperlink ref="BO119" r:id="rId262"/>
    <hyperlink ref="BO120" r:id="rId263"/>
    <hyperlink ref="BO121" r:id="rId264"/>
    <hyperlink ref="BO122" r:id="rId265"/>
    <hyperlink ref="BO123" r:id="rId266"/>
    <hyperlink ref="BO124" r:id="rId267"/>
    <hyperlink ref="BO125" r:id="rId268"/>
    <hyperlink ref="BO126" r:id="rId269"/>
    <hyperlink ref="BO127" r:id="rId270"/>
    <hyperlink ref="BO129" r:id="rId271"/>
    <hyperlink ref="BO130" r:id="rId272"/>
    <hyperlink ref="BO131" r:id="rId273"/>
    <hyperlink ref="BO132" r:id="rId274"/>
    <hyperlink ref="BO133" r:id="rId275"/>
    <hyperlink ref="BO134" r:id="rId276"/>
    <hyperlink ref="BO135" r:id="rId277"/>
    <hyperlink ref="BO136" r:id="rId278"/>
    <hyperlink ref="BN162" r:id="rId279"/>
    <hyperlink ref="BN163" r:id="rId280"/>
    <hyperlink ref="BO137" r:id="rId281"/>
    <hyperlink ref="BN164" r:id="rId282"/>
    <hyperlink ref="BO138" r:id="rId283"/>
    <hyperlink ref="BO139" r:id="rId284"/>
    <hyperlink ref="BO140" r:id="rId285"/>
    <hyperlink ref="BO141" r:id="rId286"/>
    <hyperlink ref="BN165" r:id="rId287"/>
    <hyperlink ref="BN166" r:id="rId288"/>
    <hyperlink ref="BN167" r:id="rId289"/>
    <hyperlink ref="BN169" r:id="rId290"/>
    <hyperlink ref="BN171" r:id="rId291"/>
    <hyperlink ref="BN173" r:id="rId292"/>
    <hyperlink ref="BN175" r:id="rId293"/>
    <hyperlink ref="BN177" r:id="rId294"/>
    <hyperlink ref="BN179" r:id="rId295"/>
    <hyperlink ref="BO128" r:id="rId296"/>
    <hyperlink ref="BN181" r:id="rId297"/>
    <hyperlink ref="BN183" r:id="rId298"/>
    <hyperlink ref="BN187" r:id="rId299"/>
    <hyperlink ref="BN189" r:id="rId300"/>
    <hyperlink ref="BN191" r:id="rId301"/>
    <hyperlink ref="BN193" r:id="rId302"/>
    <hyperlink ref="BN195" r:id="rId303"/>
    <hyperlink ref="BN197" r:id="rId304"/>
    <hyperlink ref="BN199" r:id="rId305"/>
    <hyperlink ref="BN182" r:id="rId306"/>
    <hyperlink ref="BN201" r:id="rId307"/>
    <hyperlink ref="BN203" r:id="rId308"/>
    <hyperlink ref="BN205" r:id="rId309"/>
    <hyperlink ref="BN188" r:id="rId310"/>
    <hyperlink ref="BN207" r:id="rId311"/>
    <hyperlink ref="BN251" r:id="rId312"/>
    <hyperlink ref="BN209" r:id="rId313"/>
    <hyperlink ref="BO142" r:id="rId314"/>
    <hyperlink ref="BO143" r:id="rId315"/>
    <hyperlink ref="BN198" r:id="rId316"/>
    <hyperlink ref="BO144" r:id="rId317"/>
    <hyperlink ref="BN200" r:id="rId318"/>
    <hyperlink ref="BO145" r:id="rId319"/>
    <hyperlink ref="BN202" r:id="rId320"/>
    <hyperlink ref="BO146" r:id="rId321"/>
    <hyperlink ref="BN204" r:id="rId322"/>
    <hyperlink ref="BO147" r:id="rId323"/>
    <hyperlink ref="BN206" r:id="rId324"/>
    <hyperlink ref="BO148" r:id="rId325"/>
    <hyperlink ref="BN208" r:id="rId326"/>
    <hyperlink ref="BO149" r:id="rId327"/>
    <hyperlink ref="BN210" r:id="rId328"/>
    <hyperlink ref="BN211" r:id="rId329"/>
    <hyperlink ref="BN213" r:id="rId330"/>
    <hyperlink ref="BN214" r:id="rId331"/>
    <hyperlink ref="BN215" r:id="rId332"/>
    <hyperlink ref="BN216" r:id="rId333"/>
    <hyperlink ref="BN217" r:id="rId334"/>
    <hyperlink ref="BN218" r:id="rId335"/>
    <hyperlink ref="BN219" r:id="rId336"/>
    <hyperlink ref="BO150" r:id="rId337"/>
    <hyperlink ref="BO151" r:id="rId338"/>
    <hyperlink ref="BO152" r:id="rId339"/>
    <hyperlink ref="BO153" r:id="rId340"/>
    <hyperlink ref="BO154" r:id="rId341"/>
    <hyperlink ref="BO155" r:id="rId342"/>
    <hyperlink ref="BO156" r:id="rId343"/>
    <hyperlink ref="BO157" r:id="rId344"/>
    <hyperlink ref="BO158" r:id="rId345"/>
    <hyperlink ref="BO159" r:id="rId346"/>
    <hyperlink ref="BO160" r:id="rId347"/>
    <hyperlink ref="BO161" r:id="rId348"/>
    <hyperlink ref="BO162" r:id="rId349"/>
    <hyperlink ref="BO163" r:id="rId350"/>
    <hyperlink ref="BO164" r:id="rId351"/>
    <hyperlink ref="BO165" r:id="rId352"/>
    <hyperlink ref="BN220" r:id="rId353"/>
    <hyperlink ref="BN221" r:id="rId354"/>
    <hyperlink ref="BN222" r:id="rId355"/>
    <hyperlink ref="BN223" r:id="rId356"/>
    <hyperlink ref="BN224" r:id="rId357"/>
    <hyperlink ref="BN225" r:id="rId358"/>
    <hyperlink ref="BN226" r:id="rId359"/>
    <hyperlink ref="BN227" r:id="rId360"/>
    <hyperlink ref="BN228" r:id="rId361"/>
    <hyperlink ref="BN229" r:id="rId362"/>
    <hyperlink ref="BN230" r:id="rId363"/>
    <hyperlink ref="BN231" r:id="rId364"/>
    <hyperlink ref="BO166" r:id="rId365"/>
    <hyperlink ref="BO167" r:id="rId366"/>
    <hyperlink ref="BN232" r:id="rId367"/>
    <hyperlink ref="BO168" r:id="rId368"/>
    <hyperlink ref="BN233" r:id="rId369"/>
    <hyperlink ref="BO169" r:id="rId370"/>
    <hyperlink ref="BO170" r:id="rId371"/>
    <hyperlink ref="BN234" r:id="rId372"/>
    <hyperlink ref="BO171" r:id="rId373"/>
    <hyperlink ref="BO172" r:id="rId374"/>
    <hyperlink ref="BO173" r:id="rId375"/>
    <hyperlink ref="BO174" r:id="rId376"/>
    <hyperlink ref="BN235" r:id="rId377"/>
    <hyperlink ref="BO175" r:id="rId378"/>
    <hyperlink ref="BO176" r:id="rId379"/>
    <hyperlink ref="BN237" r:id="rId380"/>
    <hyperlink ref="BO177" r:id="rId381"/>
    <hyperlink ref="BO178" r:id="rId382"/>
    <hyperlink ref="BN239" r:id="rId383"/>
    <hyperlink ref="BO179" r:id="rId384"/>
    <hyperlink ref="BN241" r:id="rId385"/>
    <hyperlink ref="BO180" r:id="rId386"/>
    <hyperlink ref="BO181" r:id="rId387"/>
    <hyperlink ref="BN240" r:id="rId388"/>
    <hyperlink ref="BN243" r:id="rId389"/>
    <hyperlink ref="BN245" r:id="rId390"/>
    <hyperlink ref="BN247" r:id="rId391"/>
    <hyperlink ref="BN249" r:id="rId392"/>
    <hyperlink ref="BN253" r:id="rId393"/>
    <hyperlink ref="BN255" r:id="rId394"/>
    <hyperlink ref="BN257" r:id="rId395"/>
    <hyperlink ref="BN259" r:id="rId396"/>
    <hyperlink ref="BN252" r:id="rId397"/>
    <hyperlink ref="BN254" r:id="rId398"/>
    <hyperlink ref="BN256" r:id="rId399"/>
    <hyperlink ref="BN258" r:id="rId400"/>
    <hyperlink ref="BN260" r:id="rId401"/>
    <hyperlink ref="BN261" r:id="rId402"/>
    <hyperlink ref="BN262" r:id="rId403"/>
    <hyperlink ref="BO182" r:id="rId404"/>
    <hyperlink ref="BO183" r:id="rId405"/>
    <hyperlink ref="BO184" r:id="rId406"/>
    <hyperlink ref="BO186" r:id="rId407"/>
    <hyperlink ref="BO187" r:id="rId408"/>
    <hyperlink ref="BO188" r:id="rId409"/>
    <hyperlink ref="BO189" r:id="rId410"/>
    <hyperlink ref="BN190" r:id="rId411"/>
    <hyperlink ref="BO190" r:id="rId412"/>
    <hyperlink ref="BO191" r:id="rId413"/>
    <hyperlink ref="BO193" r:id="rId414"/>
    <hyperlink ref="BO194" r:id="rId415"/>
    <hyperlink ref="BO195" r:id="rId416"/>
    <hyperlink ref="BO196" r:id="rId417"/>
    <hyperlink ref="BO197" r:id="rId418"/>
    <hyperlink ref="BO198" r:id="rId419"/>
    <hyperlink ref="BO199" r:id="rId420"/>
    <hyperlink ref="BO200" r:id="rId421"/>
    <hyperlink ref="BO201" r:id="rId422"/>
    <hyperlink ref="BO202" r:id="rId423"/>
    <hyperlink ref="BO203" r:id="rId424"/>
    <hyperlink ref="BO204" r:id="rId425"/>
    <hyperlink ref="BO205" r:id="rId426"/>
    <hyperlink ref="BO206" r:id="rId427"/>
    <hyperlink ref="BO207" r:id="rId428"/>
    <hyperlink ref="BO208" r:id="rId429"/>
    <hyperlink ref="BO209" r:id="rId430"/>
    <hyperlink ref="BO210" r:id="rId431"/>
    <hyperlink ref="BO211" r:id="rId432"/>
    <hyperlink ref="BO213" r:id="rId433"/>
    <hyperlink ref="BO214" r:id="rId434"/>
    <hyperlink ref="BO215" r:id="rId435"/>
    <hyperlink ref="BO216" r:id="rId436"/>
    <hyperlink ref="BO217" r:id="rId437"/>
    <hyperlink ref="BO218" r:id="rId438"/>
    <hyperlink ref="BO219" r:id="rId439"/>
    <hyperlink ref="BO220" r:id="rId440"/>
    <hyperlink ref="BO221" r:id="rId441"/>
    <hyperlink ref="BO222" r:id="rId442"/>
    <hyperlink ref="BO223" r:id="rId443"/>
    <hyperlink ref="BO224" r:id="rId444"/>
    <hyperlink ref="BO225" r:id="rId445"/>
    <hyperlink ref="BO227" r:id="rId446"/>
    <hyperlink ref="BO228" r:id="rId447"/>
    <hyperlink ref="BO229" r:id="rId448"/>
    <hyperlink ref="BO230" r:id="rId449"/>
    <hyperlink ref="BO231" r:id="rId450"/>
    <hyperlink ref="BO232" r:id="rId451"/>
    <hyperlink ref="BO226" r:id="rId452"/>
    <hyperlink ref="BO233" r:id="rId453"/>
    <hyperlink ref="BO234" r:id="rId454"/>
    <hyperlink ref="BO235" r:id="rId455"/>
    <hyperlink ref="BO236" r:id="rId456"/>
    <hyperlink ref="BO237" r:id="rId457"/>
    <hyperlink ref="BO238" r:id="rId458"/>
    <hyperlink ref="BO239" r:id="rId459"/>
    <hyperlink ref="BO240" r:id="rId460"/>
    <hyperlink ref="BO241" r:id="rId461"/>
    <hyperlink ref="BO243" r:id="rId462"/>
    <hyperlink ref="BO245" r:id="rId463"/>
    <hyperlink ref="BO246" r:id="rId464"/>
    <hyperlink ref="BO247" r:id="rId465"/>
    <hyperlink ref="BO248" r:id="rId466"/>
    <hyperlink ref="BO249" r:id="rId467"/>
    <hyperlink ref="BO250" r:id="rId468"/>
    <hyperlink ref="BY34" r:id="rId469"/>
    <hyperlink ref="BY9" r:id="rId470"/>
    <hyperlink ref="BY12" r:id="rId471"/>
    <hyperlink ref="BY24" r:id="rId472"/>
    <hyperlink ref="BY26" r:id="rId473"/>
    <hyperlink ref="BO251" r:id="rId474"/>
    <hyperlink ref="BY27" r:id="rId475"/>
    <hyperlink ref="BO252" r:id="rId476"/>
    <hyperlink ref="BY28" r:id="rId477"/>
    <hyperlink ref="BO253" r:id="rId478"/>
    <hyperlink ref="BO254" r:id="rId479"/>
    <hyperlink ref="BY29" r:id="rId480"/>
    <hyperlink ref="BY31" r:id="rId481"/>
    <hyperlink ref="BO255" r:id="rId482"/>
    <hyperlink ref="BY32" r:id="rId483"/>
    <hyperlink ref="BO256" r:id="rId484"/>
    <hyperlink ref="BO257" r:id="rId485"/>
    <hyperlink ref="BY39" r:id="rId486"/>
    <hyperlink ref="BO258" r:id="rId487"/>
    <hyperlink ref="BO259" r:id="rId488"/>
    <hyperlink ref="BO260" r:id="rId489"/>
    <hyperlink ref="BO261" r:id="rId490"/>
    <hyperlink ref="BO262" r:id="rId491"/>
    <hyperlink ref="BY108" r:id="rId492"/>
    <hyperlink ref="BY109" r:id="rId493"/>
    <hyperlink ref="BY110" r:id="rId494"/>
    <hyperlink ref="BY111" r:id="rId495"/>
    <hyperlink ref="BY112" r:id="rId496"/>
    <hyperlink ref="BY113" r:id="rId497"/>
    <hyperlink ref="BY115" r:id="rId498"/>
    <hyperlink ref="BY231" r:id="rId499"/>
    <hyperlink ref="BY114" r:id="rId500"/>
    <hyperlink ref="BY15" r:id="rId501"/>
    <hyperlink ref="BY30" r:id="rId502"/>
    <hyperlink ref="BY16" r:id="rId503"/>
    <hyperlink ref="BY18" r:id="rId504"/>
    <hyperlink ref="BY20" r:id="rId505"/>
    <hyperlink ref="BY23" r:id="rId506"/>
    <hyperlink ref="BY14" r:id="rId507"/>
    <hyperlink ref="BY25" r:id="rId508"/>
    <hyperlink ref="BY11" r:id="rId509"/>
    <hyperlink ref="BY10" r:id="rId510"/>
    <hyperlink ref="BY38" r:id="rId511"/>
    <hyperlink ref="BY40" r:id="rId512"/>
    <hyperlink ref="BY88" r:id="rId513"/>
    <hyperlink ref="BY90" r:id="rId514"/>
    <hyperlink ref="BY125" r:id="rId515"/>
    <hyperlink ref="BY204" r:id="rId516"/>
    <hyperlink ref="BY205" r:id="rId517"/>
    <hyperlink ref="BY206" r:id="rId518"/>
    <hyperlink ref="BY207" r:id="rId519"/>
    <hyperlink ref="BY48" r:id="rId520"/>
    <hyperlink ref="BY208" r:id="rId521"/>
    <hyperlink ref="BY221" r:id="rId522"/>
    <hyperlink ref="BY2" r:id="rId523"/>
    <hyperlink ref="BY13" r:id="rId524"/>
    <hyperlink ref="BY222" r:id="rId525"/>
    <hyperlink ref="BY223" r:id="rId526"/>
    <hyperlink ref="BY226" r:id="rId527"/>
    <hyperlink ref="BY249" r:id="rId528"/>
    <hyperlink ref="BY17" r:id="rId529"/>
    <hyperlink ref="BY21" r:id="rId530"/>
    <hyperlink ref="BY22" r:id="rId531"/>
    <hyperlink ref="BY89" r:id="rId532"/>
    <hyperlink ref="BY100" r:id="rId533"/>
    <hyperlink ref="BY106" r:id="rId534"/>
    <hyperlink ref="BY107" r:id="rId535"/>
    <hyperlink ref="BY128" r:id="rId536"/>
    <hyperlink ref="BY129" r:id="rId537"/>
    <hyperlink ref="BN263" r:id="rId538"/>
    <hyperlink ref="BN264" r:id="rId539"/>
    <hyperlink ref="BN265" r:id="rId540"/>
    <hyperlink ref="BY3" r:id="rId541"/>
    <hyperlink ref="BY4" r:id="rId542"/>
    <hyperlink ref="BY5" r:id="rId543"/>
    <hyperlink ref="BY8" r:id="rId544"/>
    <hyperlink ref="BY7" r:id="rId545"/>
    <hyperlink ref="BY6" r:id="rId546"/>
    <hyperlink ref="BY33" r:id="rId547"/>
    <hyperlink ref="BY35" r:id="rId548"/>
    <hyperlink ref="BY36" r:id="rId549"/>
    <hyperlink ref="BY37" r:id="rId550"/>
    <hyperlink ref="BY41" r:id="rId551"/>
    <hyperlink ref="BY42" r:id="rId552"/>
    <hyperlink ref="BY142" r:id="rId553"/>
    <hyperlink ref="BY43" r:id="rId554"/>
    <hyperlink ref="BY92" r:id="rId555"/>
    <hyperlink ref="BY93" r:id="rId556"/>
    <hyperlink ref="BY94" r:id="rId557"/>
    <hyperlink ref="BY95" r:id="rId558"/>
    <hyperlink ref="BY96" r:id="rId559"/>
    <hyperlink ref="BY97" r:id="rId560"/>
    <hyperlink ref="BY98" r:id="rId561"/>
    <hyperlink ref="BY102" r:id="rId562"/>
    <hyperlink ref="BY99" r:id="rId563"/>
    <hyperlink ref="BY201" r:id="rId564"/>
    <hyperlink ref="BY202" r:id="rId565"/>
    <hyperlink ref="BY227" r:id="rId566"/>
    <hyperlink ref="BY238" r:id="rId567"/>
    <hyperlink ref="BY250" r:id="rId568"/>
    <hyperlink ref="BY243" r:id="rId569"/>
    <hyperlink ref="BY256" r:id="rId570"/>
    <hyperlink ref="BY44" r:id="rId571"/>
    <hyperlink ref="BY49" r:id="rId572"/>
    <hyperlink ref="BY50" r:id="rId573"/>
    <hyperlink ref="BY51" r:id="rId574"/>
    <hyperlink ref="BY52" r:id="rId575"/>
    <hyperlink ref="BY53" r:id="rId576"/>
    <hyperlink ref="BY54" r:id="rId577"/>
    <hyperlink ref="BY55" r:id="rId578"/>
    <hyperlink ref="BY56" r:id="rId579"/>
    <hyperlink ref="BY57" r:id="rId580"/>
    <hyperlink ref="BY58" r:id="rId581"/>
    <hyperlink ref="BY59" r:id="rId582"/>
    <hyperlink ref="BY60" r:id="rId583"/>
    <hyperlink ref="BY62" r:id="rId584"/>
    <hyperlink ref="BY61" r:id="rId585"/>
    <hyperlink ref="BY63" r:id="rId586"/>
    <hyperlink ref="BY64" r:id="rId587"/>
    <hyperlink ref="BY65" r:id="rId588"/>
    <hyperlink ref="BY66" r:id="rId589"/>
    <hyperlink ref="BY67" r:id="rId590"/>
    <hyperlink ref="BY68" r:id="rId591"/>
    <hyperlink ref="BY69" r:id="rId592"/>
    <hyperlink ref="BY70" r:id="rId593"/>
    <hyperlink ref="BY71" r:id="rId594"/>
    <hyperlink ref="BY72" r:id="rId595"/>
    <hyperlink ref="BY73" r:id="rId596"/>
    <hyperlink ref="BY74" r:id="rId597"/>
    <hyperlink ref="BY75" r:id="rId598"/>
    <hyperlink ref="BY76" r:id="rId599"/>
    <hyperlink ref="BY77" r:id="rId600"/>
    <hyperlink ref="BY78" r:id="rId601"/>
    <hyperlink ref="BY79" r:id="rId602"/>
    <hyperlink ref="BY80" r:id="rId603"/>
    <hyperlink ref="BY81" r:id="rId604"/>
    <hyperlink ref="BY82" r:id="rId605"/>
    <hyperlink ref="BY83" r:id="rId606"/>
    <hyperlink ref="BY84" r:id="rId607"/>
    <hyperlink ref="BY146" r:id="rId608"/>
    <hyperlink ref="BY147" r:id="rId609"/>
    <hyperlink ref="BY148" r:id="rId610"/>
    <hyperlink ref="BY149" r:id="rId611"/>
    <hyperlink ref="BY150" r:id="rId612"/>
    <hyperlink ref="BY151" r:id="rId613"/>
    <hyperlink ref="BY152" r:id="rId614"/>
    <hyperlink ref="BY153" r:id="rId615"/>
    <hyperlink ref="BY154" r:id="rId616"/>
    <hyperlink ref="BY155" r:id="rId617"/>
    <hyperlink ref="BY156" r:id="rId618"/>
    <hyperlink ref="BY157" r:id="rId619"/>
    <hyperlink ref="BY158" r:id="rId620"/>
    <hyperlink ref="BY159" r:id="rId621"/>
    <hyperlink ref="BY160" r:id="rId622"/>
    <hyperlink ref="BY162" r:id="rId623"/>
    <hyperlink ref="BY163" r:id="rId624"/>
    <hyperlink ref="BY164" r:id="rId625"/>
    <hyperlink ref="BY165" r:id="rId626"/>
    <hyperlink ref="BY166" r:id="rId627"/>
    <hyperlink ref="BY167" r:id="rId628"/>
    <hyperlink ref="BY168" r:id="rId629"/>
    <hyperlink ref="BY169" r:id="rId630"/>
    <hyperlink ref="BY170" r:id="rId631"/>
    <hyperlink ref="BY179" r:id="rId632"/>
    <hyperlink ref="BY180" r:id="rId633"/>
    <hyperlink ref="BY181" r:id="rId634"/>
    <hyperlink ref="BY182" r:id="rId635"/>
    <hyperlink ref="BN266" r:id="rId636"/>
    <hyperlink ref="BO263" r:id="rId637"/>
    <hyperlink ref="BO264" r:id="rId638"/>
    <hyperlink ref="BO265" r:id="rId639"/>
    <hyperlink ref="BO266" r:id="rId640"/>
    <hyperlink ref="BY86" r:id="rId641"/>
    <hyperlink ref="BY87" r:id="rId642"/>
    <hyperlink ref="BY91" r:id="rId643"/>
    <hyperlink ref="BY101" r:id="rId644"/>
    <hyperlink ref="BY45" r:id="rId645"/>
    <hyperlink ref="BY46" r:id="rId646"/>
    <hyperlink ref="BY85" r:id="rId647"/>
    <hyperlink ref="BY103" r:id="rId648"/>
    <hyperlink ref="BY104" r:id="rId649"/>
    <hyperlink ref="BY105" r:id="rId650"/>
    <hyperlink ref="BY116" r:id="rId651"/>
    <hyperlink ref="BY117" r:id="rId652"/>
    <hyperlink ref="BY118" r:id="rId653"/>
    <hyperlink ref="BY119" r:id="rId654"/>
    <hyperlink ref="BY120" r:id="rId655"/>
    <hyperlink ref="BY121" r:id="rId656"/>
    <hyperlink ref="BY122" r:id="rId657"/>
    <hyperlink ref="BY123" r:id="rId658"/>
    <hyperlink ref="BY124" r:id="rId659"/>
    <hyperlink ref="BY126" r:id="rId660"/>
    <hyperlink ref="BY127" r:id="rId661"/>
    <hyperlink ref="BY130" r:id="rId662"/>
    <hyperlink ref="BY131" r:id="rId663"/>
    <hyperlink ref="BY132" r:id="rId664"/>
    <hyperlink ref="BY133" r:id="rId665"/>
    <hyperlink ref="BY134" r:id="rId666"/>
    <hyperlink ref="BY135" r:id="rId667"/>
    <hyperlink ref="BY136" r:id="rId668"/>
    <hyperlink ref="BY137" r:id="rId669"/>
    <hyperlink ref="BY229" r:id="rId670"/>
    <hyperlink ref="BY234" r:id="rId671"/>
    <hyperlink ref="BY239" r:id="rId672"/>
    <hyperlink ref="BY263" r:id="rId673"/>
    <hyperlink ref="BY266" r:id="rId674"/>
    <hyperlink ref="BY138" r:id="rId675"/>
    <hyperlink ref="BY139" r:id="rId676"/>
    <hyperlink ref="BY140" r:id="rId677"/>
    <hyperlink ref="BY141" r:id="rId678"/>
    <hyperlink ref="BY171" r:id="rId679"/>
    <hyperlink ref="BY172" r:id="rId680"/>
    <hyperlink ref="BY173" r:id="rId681"/>
    <hyperlink ref="BY174" r:id="rId682"/>
    <hyperlink ref="BY191" r:id="rId683"/>
    <hyperlink ref="BN267" r:id="rId684"/>
    <hyperlink ref="BN270" r:id="rId685"/>
    <hyperlink ref="BY143" r:id="rId686"/>
    <hyperlink ref="BY144" r:id="rId687"/>
    <hyperlink ref="BY175" r:id="rId688"/>
    <hyperlink ref="BY176" r:id="rId689"/>
    <hyperlink ref="BY177" r:id="rId690"/>
    <hyperlink ref="BY178" r:id="rId691"/>
    <hyperlink ref="BY200" r:id="rId692"/>
    <hyperlink ref="BY203" r:id="rId693"/>
    <hyperlink ref="BY217" r:id="rId694"/>
    <hyperlink ref="BY218" r:id="rId695"/>
    <hyperlink ref="BY233" r:id="rId696"/>
    <hyperlink ref="BY240" r:id="rId697"/>
    <hyperlink ref="BY241" r:id="rId698"/>
    <hyperlink ref="BY260" r:id="rId699"/>
    <hyperlink ref="BY193" r:id="rId700"/>
    <hyperlink ref="BY194" r:id="rId701"/>
    <hyperlink ref="BY195" r:id="rId702"/>
    <hyperlink ref="BY196" r:id="rId703"/>
    <hyperlink ref="BY197" r:id="rId704"/>
    <hyperlink ref="BY198" r:id="rId705"/>
    <hyperlink ref="BY213" r:id="rId706"/>
    <hyperlink ref="BY214" r:id="rId707"/>
    <hyperlink ref="BY215" r:id="rId708"/>
    <hyperlink ref="BY216" r:id="rId709"/>
    <hyperlink ref="BY228" r:id="rId710"/>
    <hyperlink ref="BY235" r:id="rId711"/>
    <hyperlink ref="BY236" r:id="rId712"/>
    <hyperlink ref="BY237" r:id="rId713"/>
    <hyperlink ref="BY252" r:id="rId714"/>
    <hyperlink ref="BY254" r:id="rId715"/>
    <hyperlink ref="BY257" r:id="rId716"/>
    <hyperlink ref="BY262" r:id="rId717"/>
    <hyperlink ref="BN269" r:id="rId718"/>
    <hyperlink ref="BN268" r:id="rId719"/>
    <hyperlink ref="BO267" r:id="rId720"/>
    <hyperlink ref="BO269" r:id="rId721"/>
    <hyperlink ref="BO270" r:id="rId722"/>
    <hyperlink ref="BN271" r:id="rId723"/>
    <hyperlink ref="BN275" r:id="rId724"/>
    <hyperlink ref="BN276" r:id="rId725"/>
    <hyperlink ref="BN282" r:id="rId726"/>
    <hyperlink ref="BN283" r:id="rId727"/>
    <hyperlink ref="BN284" r:id="rId728"/>
    <hyperlink ref="BO271" r:id="rId729"/>
    <hyperlink ref="BO275" r:id="rId730"/>
    <hyperlink ref="BO276" r:id="rId731"/>
    <hyperlink ref="BO282" r:id="rId732"/>
    <hyperlink ref="BO283" r:id="rId733"/>
  </hyperlinks>
  <pageMargins left="0.7" right="0.7" top="0.75" bottom="0.75" header="0.3" footer="0.3"/>
  <legacyDrawing r:id="rId734"/>
  <extLst>
    <ext xmlns:x14="http://schemas.microsoft.com/office/spreadsheetml/2009/9/main" uri="{CCE6A557-97BC-4b89-ADB6-D9C93CAAB3DF}">
      <x14:dataValidations xmlns:xm="http://schemas.microsoft.com/office/excel/2006/main" count="7">
        <x14:dataValidation type="list" allowBlank="1" showInputMessage="1" showErrorMessage="1">
          <x14:formula1>
            <xm:f>'Dependencias-Areas'!$C$2:$C$18</xm:f>
          </x14:formula1>
          <xm:sqref>AC2:AC18 AC20:AC46 AC186:AC191 AC193:AC211 AC213:AC241 AC48:AC184 AC243:AC284</xm:sqref>
        </x14:dataValidation>
        <x14:dataValidation type="list" allowBlank="1" showInputMessage="1" showErrorMessage="1">
          <x14:formula1>
            <xm:f>Honorarios!$A$1:$A$19</xm:f>
          </x14:formula1>
          <xm:sqref>AA2:AA18 AA20:AA46 AA186:AA191 AA193:AA211 AA230:AA233 AA213:AA228 AA235:AA237 AA240:AA241 AA243:AA245 AA247:AA249 AA48:AA184 AA251:AA262 AA274:AA275 AA278:AA284</xm:sqref>
        </x14:dataValidation>
        <x14:dataValidation type="list" allowBlank="1" showInputMessage="1" showErrorMessage="1">
          <x14:formula1>
            <xm:f>'Dependencias-Areas'!$A$2:$A$7</xm:f>
          </x14:formula1>
          <xm:sqref>AB2:AB18 AB20:AB46 AB186:AB191 AB193:AB211 AB213:AB241 AB48:AB184 AB243:AB284</xm:sqref>
        </x14:dataValidation>
        <x14:dataValidation type="list" allowBlank="1" showInputMessage="1" showErrorMessage="1">
          <x14:formula1>
            <xm:f>'Tipología Procesos'!$A$2:$A$11</xm:f>
          </x14:formula1>
          <xm:sqref>BJ2:BJ18 BJ20:BJ46 BJ186:BJ191 BJ193:BJ211 BJ213:BJ241 BJ48:BJ184 BJ243:BJ267 BJ269:BJ284</xm:sqref>
        </x14:dataValidation>
        <x14:dataValidation type="list" allowBlank="1" showInputMessage="1" showErrorMessage="1">
          <x14:formula1>
            <xm:f>'Tipología Procesos'!$C$2:$C$11</xm:f>
          </x14:formula1>
          <xm:sqref>BK2:BK18 BK20:BK46 BK186:BK191 BK193:BK211 BK213:BK241 BK48:BK184 BK243:BK284</xm:sqref>
        </x14:dataValidation>
        <x14:dataValidation type="list" allowBlank="1" showInputMessage="1" showErrorMessage="1">
          <x14:formula1>
            <xm:f>Supervisores!$A:$A</xm:f>
          </x14:formula1>
          <xm:sqref>BL2:BL18 BL20:BL46 BL186:BL191 BL193:BL211 BL213:BL241 BL48:BL184 BL243:BL284</xm:sqref>
        </x14:dataValidation>
        <x14:dataValidation type="list" allowBlank="1" showInputMessage="1" showErrorMessage="1">
          <x14:formula1>
            <xm:f>'Criterios  016'!$A$2:$A$9</xm:f>
          </x14:formula1>
          <xm:sqref>U277:W277 Q2:Q284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F7" sqref="F7"/>
    </sheetView>
  </sheetViews>
  <sheetFormatPr baseColWidth="10" defaultColWidth="9.140625" defaultRowHeight="15"/>
  <cols>
    <col min="1" max="1" width="18.7109375" customWidth="1"/>
    <col min="2" max="2" width="18" customWidth="1"/>
  </cols>
  <sheetData>
    <row r="1" spans="1:2" ht="30.75">
      <c r="A1" s="75" t="s">
        <v>2318</v>
      </c>
      <c r="B1" s="76" t="s">
        <v>2319</v>
      </c>
    </row>
    <row r="2" spans="1:2" ht="15.75">
      <c r="A2" s="77">
        <v>87</v>
      </c>
      <c r="B2" s="73">
        <v>46027</v>
      </c>
    </row>
    <row r="3" spans="1:2" ht="15.75">
      <c r="A3" s="77">
        <v>88</v>
      </c>
      <c r="B3" s="73">
        <v>46029</v>
      </c>
    </row>
    <row r="4" spans="1:2" ht="15.75">
      <c r="A4" s="77" t="s">
        <v>1346</v>
      </c>
      <c r="B4" s="73">
        <v>46031</v>
      </c>
    </row>
    <row r="5" spans="1:2" ht="15.75">
      <c r="A5" s="77">
        <v>89</v>
      </c>
      <c r="B5" s="73">
        <v>46036</v>
      </c>
    </row>
    <row r="6" spans="1:2" ht="15.75">
      <c r="A6" s="77">
        <v>90</v>
      </c>
      <c r="B6" s="73">
        <v>46041</v>
      </c>
    </row>
    <row r="7" spans="1:2" ht="15.75">
      <c r="A7" s="77" t="s">
        <v>1970</v>
      </c>
      <c r="B7" s="73">
        <v>46043</v>
      </c>
    </row>
    <row r="8" spans="1:2" ht="15.75">
      <c r="A8" s="77">
        <v>91</v>
      </c>
      <c r="B8" s="73">
        <v>46050</v>
      </c>
    </row>
    <row r="9" spans="1:2" ht="15.75">
      <c r="A9" s="78" t="s">
        <v>2320</v>
      </c>
      <c r="B9" s="74">
        <v>46052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 sqref="A3"/>
    </sheetView>
  </sheetViews>
  <sheetFormatPr baseColWidth="10" defaultColWidth="11.42578125" defaultRowHeight="15"/>
  <cols>
    <col min="1" max="1" width="45.42578125" customWidth="1"/>
  </cols>
  <sheetData>
    <row r="1" spans="1:1" ht="44.25" customHeight="1">
      <c r="A1" s="46" t="s">
        <v>2321</v>
      </c>
    </row>
    <row r="2" spans="1:1">
      <c r="A2" s="45" t="s">
        <v>2322</v>
      </c>
    </row>
    <row r="3" spans="1:1" ht="18" customHeight="1">
      <c r="A3" s="45" t="s">
        <v>2151</v>
      </c>
    </row>
    <row r="4" spans="1:1">
      <c r="A4" s="45" t="s">
        <v>2323</v>
      </c>
    </row>
    <row r="5" spans="1:1" ht="28.5">
      <c r="A5" s="45" t="s">
        <v>2324</v>
      </c>
    </row>
    <row r="6" spans="1:1" ht="28.5">
      <c r="A6" s="45" t="s">
        <v>2325</v>
      </c>
    </row>
    <row r="7" spans="1:1" ht="28.5">
      <c r="A7" s="45" t="s">
        <v>2326</v>
      </c>
    </row>
    <row r="8" spans="1:1">
      <c r="A8" s="45" t="s">
        <v>2327</v>
      </c>
    </row>
    <row r="9" spans="1:1">
      <c r="A9" s="45"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D24" sqref="D24"/>
    </sheetView>
  </sheetViews>
  <sheetFormatPr baseColWidth="10" defaultColWidth="11.42578125" defaultRowHeight="15"/>
  <cols>
    <col min="1" max="1" width="30" bestFit="1" customWidth="1"/>
  </cols>
  <sheetData>
    <row r="1" spans="1:2">
      <c r="A1" s="38" t="s">
        <v>160</v>
      </c>
      <c r="B1" s="39">
        <v>1037587963</v>
      </c>
    </row>
    <row r="2" spans="1:2">
      <c r="A2" s="38" t="s">
        <v>107</v>
      </c>
      <c r="B2" s="37">
        <v>43985744</v>
      </c>
    </row>
    <row r="3" spans="1:2">
      <c r="A3" s="37" t="s">
        <v>2031</v>
      </c>
      <c r="B3" s="37">
        <v>98482260</v>
      </c>
    </row>
    <row r="4" spans="1:2">
      <c r="A4" s="38" t="s">
        <v>790</v>
      </c>
      <c r="B4" s="5">
        <v>43258114</v>
      </c>
    </row>
    <row r="5" spans="1:2">
      <c r="A5" s="38" t="s">
        <v>343</v>
      </c>
      <c r="B5" s="37">
        <v>52725332</v>
      </c>
    </row>
    <row r="6" spans="1:2">
      <c r="A6" s="38" t="s">
        <v>174</v>
      </c>
      <c r="B6" s="39">
        <v>1047388280</v>
      </c>
    </row>
    <row r="7" spans="1:2">
      <c r="A7" s="37" t="s">
        <v>2317</v>
      </c>
      <c r="B7" s="40">
        <v>42692092</v>
      </c>
    </row>
    <row r="8" spans="1:2">
      <c r="A8" s="41" t="s">
        <v>91</v>
      </c>
      <c r="B8" s="42">
        <v>98552967</v>
      </c>
    </row>
    <row r="9" spans="1:2">
      <c r="A9" s="38" t="s">
        <v>220</v>
      </c>
      <c r="B9" s="43">
        <v>43617827</v>
      </c>
    </row>
    <row r="10" spans="1:2">
      <c r="A10" s="37" t="s">
        <v>2240</v>
      </c>
      <c r="B10" s="37">
        <v>1128265154</v>
      </c>
    </row>
    <row r="11" spans="1:2">
      <c r="A11" s="38" t="s">
        <v>393</v>
      </c>
      <c r="B11" s="5">
        <v>43420806</v>
      </c>
    </row>
  </sheetData>
  <sortState ref="A2:B11">
    <sortCondition ref="A1:A1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10" sqref="A10:A11"/>
    </sheetView>
  </sheetViews>
  <sheetFormatPr baseColWidth="10" defaultColWidth="11.42578125" defaultRowHeight="15"/>
  <cols>
    <col min="1" max="1" width="35.85546875" bestFit="1" customWidth="1"/>
    <col min="3" max="3" width="63.5703125" bestFit="1" customWidth="1"/>
  </cols>
  <sheetData>
    <row r="1" spans="1:3">
      <c r="A1" s="35" t="s">
        <v>59</v>
      </c>
      <c r="C1" s="36" t="s">
        <v>60</v>
      </c>
    </row>
    <row r="2" spans="1:3">
      <c r="A2" s="5" t="s">
        <v>89</v>
      </c>
      <c r="C2" s="5" t="s">
        <v>90</v>
      </c>
    </row>
    <row r="3" spans="1:3">
      <c r="A3" s="5" t="s">
        <v>1879</v>
      </c>
      <c r="C3" s="5" t="s">
        <v>2328</v>
      </c>
    </row>
    <row r="4" spans="1:3">
      <c r="A4" s="5" t="s">
        <v>2251</v>
      </c>
      <c r="C4" s="5" t="s">
        <v>2251</v>
      </c>
    </row>
    <row r="5" spans="1:3">
      <c r="A5" s="37" t="s">
        <v>2143</v>
      </c>
      <c r="C5" s="5" t="s">
        <v>2190</v>
      </c>
    </row>
    <row r="6" spans="1:3">
      <c r="A6" s="5" t="s">
        <v>2167</v>
      </c>
      <c r="C6" s="37" t="s">
        <v>2329</v>
      </c>
    </row>
    <row r="7" spans="1:3">
      <c r="A7" s="37" t="s">
        <v>2225</v>
      </c>
      <c r="C7" s="37" t="s">
        <v>2330</v>
      </c>
    </row>
    <row r="8" spans="1:3">
      <c r="A8" s="37" t="s">
        <v>2238</v>
      </c>
      <c r="C8" s="37" t="s">
        <v>2331</v>
      </c>
    </row>
    <row r="9" spans="1:3">
      <c r="A9" s="37" t="s">
        <v>2332</v>
      </c>
      <c r="C9" s="37" t="s">
        <v>2239</v>
      </c>
    </row>
    <row r="10" spans="1:3">
      <c r="A10" s="37"/>
      <c r="C10" s="37" t="s">
        <v>2333</v>
      </c>
    </row>
    <row r="11" spans="1:3">
      <c r="A11" s="37"/>
      <c r="C11" s="37" t="s">
        <v>2334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27" sqref="C27"/>
    </sheetView>
  </sheetViews>
  <sheetFormatPr baseColWidth="10" defaultColWidth="11.42578125" defaultRowHeight="15"/>
  <cols>
    <col min="1" max="1" width="56.42578125" bestFit="1" customWidth="1"/>
    <col min="2" max="2" width="5.140625" customWidth="1"/>
    <col min="3" max="3" width="36.42578125" bestFit="1" customWidth="1"/>
  </cols>
  <sheetData>
    <row r="1" spans="1:3">
      <c r="A1" s="19" t="s">
        <v>25</v>
      </c>
      <c r="C1" s="19" t="s">
        <v>26</v>
      </c>
    </row>
    <row r="2" spans="1:3">
      <c r="A2" s="5" t="s">
        <v>87</v>
      </c>
      <c r="C2" s="5" t="s">
        <v>238</v>
      </c>
    </row>
    <row r="3" spans="1:3">
      <c r="A3" s="5" t="s">
        <v>158</v>
      </c>
      <c r="C3" s="5" t="s">
        <v>159</v>
      </c>
    </row>
    <row r="4" spans="1:3">
      <c r="A4" s="5" t="s">
        <v>172</v>
      </c>
      <c r="C4" s="5" t="s">
        <v>294</v>
      </c>
    </row>
    <row r="5" spans="1:3">
      <c r="A5" s="5" t="s">
        <v>105</v>
      </c>
      <c r="C5" s="5" t="s">
        <v>173</v>
      </c>
    </row>
    <row r="6" spans="1:3">
      <c r="A6" s="5" t="s">
        <v>367</v>
      </c>
      <c r="C6" s="5" t="s">
        <v>88</v>
      </c>
    </row>
    <row r="7" spans="1:3">
      <c r="A7" s="5" t="s">
        <v>1537</v>
      </c>
      <c r="C7" s="5" t="s">
        <v>192</v>
      </c>
    </row>
    <row r="8" spans="1:3">
      <c r="C8" s="5" t="s">
        <v>760</v>
      </c>
    </row>
    <row r="9" spans="1:3">
      <c r="C9" s="5" t="s">
        <v>202</v>
      </c>
    </row>
    <row r="10" spans="1:3">
      <c r="C10" s="5" t="s">
        <v>267</v>
      </c>
    </row>
    <row r="11" spans="1:3">
      <c r="C11" s="5" t="s">
        <v>392</v>
      </c>
    </row>
    <row r="12" spans="1:3">
      <c r="C12" s="5" t="s">
        <v>106</v>
      </c>
    </row>
    <row r="13" spans="1:3">
      <c r="C13" s="5" t="s">
        <v>368</v>
      </c>
    </row>
    <row r="14" spans="1:3">
      <c r="C14" s="5" t="s">
        <v>896</v>
      </c>
    </row>
    <row r="15" spans="1:3">
      <c r="C15" s="5" t="s">
        <v>342</v>
      </c>
    </row>
    <row r="16" spans="1:3">
      <c r="C16" s="5" t="s">
        <v>1538</v>
      </c>
    </row>
    <row r="17" spans="3:3">
      <c r="C17" s="5" t="s">
        <v>805</v>
      </c>
    </row>
    <row r="18" spans="3:3">
      <c r="C18" s="5" t="s">
        <v>434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E14" sqref="E14"/>
    </sheetView>
  </sheetViews>
  <sheetFormatPr baseColWidth="10" defaultColWidth="11.42578125" defaultRowHeight="17.25" customHeight="1"/>
  <cols>
    <col min="2" max="2" width="13.5703125" customWidth="1"/>
  </cols>
  <sheetData>
    <row r="1" spans="1:9" ht="17.25" customHeight="1">
      <c r="A1" s="48" t="s">
        <v>426</v>
      </c>
      <c r="B1" s="49">
        <v>2981213</v>
      </c>
      <c r="C1" s="20"/>
      <c r="D1" s="21"/>
      <c r="E1" s="21"/>
      <c r="F1" s="22"/>
      <c r="G1" s="23"/>
      <c r="H1" s="24"/>
      <c r="I1" s="25"/>
    </row>
    <row r="2" spans="1:9" ht="17.25" customHeight="1">
      <c r="A2" s="50" t="s">
        <v>1327</v>
      </c>
      <c r="B2" s="51">
        <v>3328617</v>
      </c>
      <c r="C2" s="26"/>
      <c r="D2" s="21"/>
      <c r="E2" s="21"/>
      <c r="F2" s="22"/>
      <c r="G2" s="23"/>
      <c r="H2" s="24"/>
      <c r="I2" s="25"/>
    </row>
    <row r="3" spans="1:9" ht="17.25" customHeight="1">
      <c r="A3" s="50" t="s">
        <v>1659</v>
      </c>
      <c r="B3" s="51">
        <v>3694240</v>
      </c>
      <c r="C3" s="26"/>
      <c r="D3" s="21"/>
      <c r="E3" s="27"/>
      <c r="F3" s="27"/>
      <c r="G3" s="28"/>
      <c r="H3" s="29"/>
      <c r="I3" s="25"/>
    </row>
    <row r="4" spans="1:9" ht="17.25" customHeight="1">
      <c r="A4" s="50" t="s">
        <v>671</v>
      </c>
      <c r="B4" s="51">
        <v>4818574</v>
      </c>
      <c r="C4" s="26"/>
      <c r="D4" s="21"/>
      <c r="E4" s="27"/>
      <c r="F4" s="27"/>
      <c r="G4" s="28"/>
      <c r="H4" s="29"/>
      <c r="I4" s="25"/>
    </row>
    <row r="5" spans="1:9" ht="17.25" customHeight="1">
      <c r="A5" s="50" t="s">
        <v>2021</v>
      </c>
      <c r="B5" s="51">
        <v>3191731</v>
      </c>
      <c r="C5" s="20"/>
      <c r="D5" s="21"/>
      <c r="E5" s="21"/>
      <c r="F5" s="22"/>
      <c r="G5" s="23"/>
      <c r="H5" s="24"/>
      <c r="I5" s="25"/>
    </row>
    <row r="6" spans="1:9" ht="17.25" customHeight="1">
      <c r="A6" s="50" t="s">
        <v>553</v>
      </c>
      <c r="B6" s="51">
        <v>3328617</v>
      </c>
      <c r="D6" s="21"/>
      <c r="E6" s="21"/>
      <c r="F6" s="22"/>
      <c r="G6" s="23"/>
      <c r="H6" s="24"/>
      <c r="I6" s="25"/>
    </row>
    <row r="7" spans="1:9" ht="17.25" customHeight="1">
      <c r="A7" s="50" t="s">
        <v>219</v>
      </c>
      <c r="B7" s="51">
        <v>3694240</v>
      </c>
      <c r="D7" s="27"/>
      <c r="E7" s="27"/>
      <c r="F7" s="27"/>
      <c r="G7" s="28"/>
      <c r="H7" s="29"/>
      <c r="I7" s="25"/>
    </row>
    <row r="8" spans="1:9" ht="17.25" customHeight="1">
      <c r="A8" s="50" t="s">
        <v>104</v>
      </c>
      <c r="B8" s="51">
        <v>4818574</v>
      </c>
      <c r="C8" s="30"/>
      <c r="D8" s="27"/>
      <c r="E8" s="27"/>
      <c r="F8" s="27"/>
      <c r="G8" s="28"/>
      <c r="H8" s="29"/>
      <c r="I8" s="25"/>
    </row>
    <row r="9" spans="1:9" ht="17.25" customHeight="1">
      <c r="A9" s="50" t="s">
        <v>2335</v>
      </c>
      <c r="B9" s="51">
        <v>3328617</v>
      </c>
      <c r="D9" s="21"/>
      <c r="E9" s="21"/>
      <c r="F9" s="22"/>
      <c r="G9" s="23"/>
      <c r="H9" s="24"/>
      <c r="I9" s="25"/>
    </row>
    <row r="10" spans="1:9" ht="17.25" customHeight="1">
      <c r="A10" s="50" t="s">
        <v>822</v>
      </c>
      <c r="B10" s="51">
        <v>3694240</v>
      </c>
      <c r="D10" s="27"/>
      <c r="E10" s="27"/>
      <c r="F10" s="27"/>
      <c r="G10" s="28"/>
      <c r="H10" s="29"/>
      <c r="I10" s="25"/>
    </row>
    <row r="11" spans="1:9" ht="17.25" customHeight="1">
      <c r="A11" s="50" t="s">
        <v>115</v>
      </c>
      <c r="B11" s="51">
        <v>4818574</v>
      </c>
      <c r="D11" s="27"/>
      <c r="E11" s="27"/>
      <c r="F11" s="27"/>
      <c r="G11" s="28"/>
      <c r="H11" s="29"/>
      <c r="I11" s="25"/>
    </row>
    <row r="12" spans="1:9" ht="17.25" customHeight="1">
      <c r="A12" s="31" t="s">
        <v>140</v>
      </c>
      <c r="B12" s="51">
        <v>5164679</v>
      </c>
      <c r="C12" s="30"/>
      <c r="D12" s="27"/>
      <c r="E12" s="27"/>
      <c r="F12" s="27"/>
      <c r="G12" s="28"/>
      <c r="H12" s="29"/>
      <c r="I12" s="25"/>
    </row>
    <row r="13" spans="1:9" ht="17.25" customHeight="1">
      <c r="A13" s="50" t="s">
        <v>149</v>
      </c>
      <c r="B13" s="51">
        <v>5846908</v>
      </c>
      <c r="C13" s="32"/>
      <c r="D13" s="27"/>
      <c r="E13" s="27"/>
      <c r="F13" s="27"/>
      <c r="G13" s="28"/>
      <c r="H13" s="29"/>
      <c r="I13" s="25"/>
    </row>
    <row r="14" spans="1:9" ht="17.25" customHeight="1">
      <c r="A14" s="50" t="s">
        <v>131</v>
      </c>
      <c r="B14" s="51">
        <v>6576773</v>
      </c>
      <c r="D14" s="27"/>
      <c r="E14" s="27"/>
      <c r="F14" s="27"/>
      <c r="G14" s="28"/>
      <c r="H14" s="29"/>
      <c r="I14" s="25"/>
    </row>
    <row r="15" spans="1:9" ht="17.25" customHeight="1">
      <c r="A15" s="50" t="s">
        <v>86</v>
      </c>
      <c r="B15" s="51">
        <v>7308240</v>
      </c>
      <c r="C15" s="33"/>
      <c r="D15" s="27"/>
      <c r="E15" s="27"/>
      <c r="F15" s="27"/>
      <c r="G15" s="34"/>
      <c r="H15" s="33"/>
      <c r="I15" s="33"/>
    </row>
    <row r="16" spans="1:9" ht="17.25" customHeight="1">
      <c r="A16" s="50" t="s">
        <v>237</v>
      </c>
      <c r="B16" s="51">
        <v>8038900</v>
      </c>
      <c r="C16" s="33"/>
      <c r="D16" s="27"/>
      <c r="E16" s="27"/>
      <c r="F16" s="27"/>
      <c r="G16" s="34"/>
      <c r="H16" s="33"/>
      <c r="I16" s="33"/>
    </row>
    <row r="17" spans="1:9" ht="17.25" customHeight="1">
      <c r="A17" s="50" t="s">
        <v>266</v>
      </c>
      <c r="B17" s="51">
        <v>8769565</v>
      </c>
      <c r="C17" s="33"/>
      <c r="D17" s="27"/>
      <c r="E17" s="27"/>
      <c r="F17" s="27"/>
      <c r="G17" s="34"/>
      <c r="H17" s="33"/>
      <c r="I17" s="33"/>
    </row>
    <row r="18" spans="1:9" ht="17.25" customHeight="1">
      <c r="A18" s="50" t="s">
        <v>228</v>
      </c>
      <c r="B18" s="51">
        <v>10230894</v>
      </c>
      <c r="C18" s="33"/>
      <c r="D18" s="27"/>
      <c r="E18" s="27"/>
      <c r="F18" s="27"/>
      <c r="G18" s="34"/>
      <c r="H18" s="33"/>
      <c r="I18" s="33"/>
    </row>
    <row r="19" spans="1:9" ht="17.25" customHeight="1">
      <c r="A19" s="52" t="s">
        <v>171</v>
      </c>
      <c r="B19" s="53">
        <v>11693387</v>
      </c>
      <c r="C19" s="33"/>
      <c r="D19" s="27"/>
      <c r="E19" s="27"/>
      <c r="F19" s="27"/>
      <c r="G19" s="34"/>
      <c r="H19" s="33"/>
      <c r="I19"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Suscripciones</vt:lpstr>
      <vt:lpstr>Hoja1</vt:lpstr>
      <vt:lpstr>Criterios  016</vt:lpstr>
      <vt:lpstr>Supervisores</vt:lpstr>
      <vt:lpstr>Tipología Procesos</vt:lpstr>
      <vt:lpstr>Dependencias-Areas</vt:lpstr>
      <vt:lpstr>Honorarios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Johnattan Steven Orozco Arrubla</dc:creator>
  <cp:keywords/>
  <dc:description/>
  <cp:lastModifiedBy>Maria Nohemy Zuleta Montoya</cp:lastModifiedBy>
  <cp:revision/>
  <dcterms:created xsi:type="dcterms:W3CDTF">2025-01-07T21:16:33Z</dcterms:created>
  <dcterms:modified xsi:type="dcterms:W3CDTF">2026-07-06T20:14:40Z</dcterms:modified>
  <cp:category/>
  <cp:contentStatus/>
</cp:coreProperties>
</file>